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6480" windowHeight="5145" activeTab="0"/>
  </bookViews>
  <sheets>
    <sheet name="Total" sheetId="1" r:id="rId1"/>
    <sheet name="Výprava" sheetId="2" r:id="rId2"/>
    <sheet name="Brány" sheetId="3" r:id="rId3"/>
    <sheet name="Táboření" sheetId="4" r:id="rId4"/>
    <sheet name="Závod" sheetId="5" r:id="rId5"/>
    <sheet name="Parametry" sheetId="6" r:id="rId6"/>
  </sheets>
  <definedNames/>
  <calcPr fullCalcOnLoad="1"/>
</workbook>
</file>

<file path=xl/comments2.xml><?xml version="1.0" encoding="utf-8"?>
<comments xmlns="http://schemas.openxmlformats.org/spreadsheetml/2006/main">
  <authors>
    <author>Šilhán Vlastimil</author>
  </authors>
  <commentList>
    <comment ref="T1" authorId="0">
      <text>
        <r>
          <rPr>
            <b/>
            <sz val="9"/>
            <rFont val="Tahoma"/>
            <family val="0"/>
          </rPr>
          <t>Šilhán Vlastimil:</t>
        </r>
        <r>
          <rPr>
            <sz val="9"/>
            <rFont val="Tahoma"/>
            <family val="0"/>
          </rPr>
          <t xml:space="preserve">
x 1,2</t>
        </r>
      </text>
    </comment>
  </commentList>
</comments>
</file>

<file path=xl/sharedStrings.xml><?xml version="1.0" encoding="utf-8"?>
<sst xmlns="http://schemas.openxmlformats.org/spreadsheetml/2006/main" count="220" uniqueCount="167">
  <si>
    <t>Závod</t>
  </si>
  <si>
    <t>Výprava</t>
  </si>
  <si>
    <t>Táboření</t>
  </si>
  <si>
    <t>Total</t>
  </si>
  <si>
    <t>podíl modulů %</t>
  </si>
  <si>
    <t>podíl modulů body</t>
  </si>
  <si>
    <t>Zdravověda</t>
  </si>
  <si>
    <t>Kategorie</t>
  </si>
  <si>
    <t>max.bodů</t>
  </si>
  <si>
    <t>% podíl</t>
  </si>
  <si>
    <t>max.hodnocení</t>
  </si>
  <si>
    <t>Pořadí total</t>
  </si>
  <si>
    <t>Pořadí dle kategorie</t>
  </si>
  <si>
    <t>Total proSZ</t>
  </si>
  <si>
    <t>Total Výprava</t>
  </si>
  <si>
    <t>chování</t>
  </si>
  <si>
    <t>tábořiště</t>
  </si>
  <si>
    <t>příprava jídla</t>
  </si>
  <si>
    <t>doprovod</t>
  </si>
  <si>
    <t>telefon</t>
  </si>
  <si>
    <t>pořadí</t>
  </si>
  <si>
    <t>Kondoři</t>
  </si>
  <si>
    <t>53. Šedá střelka</t>
  </si>
  <si>
    <t>Střela Plzeň</t>
  </si>
  <si>
    <t>PM</t>
  </si>
  <si>
    <t>Káňata</t>
  </si>
  <si>
    <t>28. Vločka</t>
  </si>
  <si>
    <t>Stopa Plzeň</t>
  </si>
  <si>
    <t>Žlutá</t>
  </si>
  <si>
    <t>74. Šipka</t>
  </si>
  <si>
    <t>Limba Plzeň</t>
  </si>
  <si>
    <t>Rybičky</t>
  </si>
  <si>
    <t>Vevolišky</t>
  </si>
  <si>
    <t>Milky</t>
  </si>
  <si>
    <t>2. Červánek</t>
  </si>
  <si>
    <t>Příchovice</t>
  </si>
  <si>
    <t>PJ</t>
  </si>
  <si>
    <t>Sojky</t>
  </si>
  <si>
    <t>4. Vlčí máky</t>
  </si>
  <si>
    <t>Dr. Bečváře Přeštice</t>
  </si>
  <si>
    <t>Sovy</t>
  </si>
  <si>
    <t>Zelený šíp, Dobřany</t>
  </si>
  <si>
    <t>Ostříži</t>
  </si>
  <si>
    <t>1. Nezmaři</t>
  </si>
  <si>
    <t>Pelikáni</t>
  </si>
  <si>
    <t>Smolfousi</t>
  </si>
  <si>
    <t>Jestřábi</t>
  </si>
  <si>
    <t>2. Dálava</t>
  </si>
  <si>
    <t>Modré želvy</t>
  </si>
  <si>
    <t>Prácheň Horažďovice</t>
  </si>
  <si>
    <t>KT</t>
  </si>
  <si>
    <t>Poštolky</t>
  </si>
  <si>
    <t>Královák Klatovy</t>
  </si>
  <si>
    <t>Agamy</t>
  </si>
  <si>
    <t>1. Ještěrky</t>
  </si>
  <si>
    <t>Jiřinky Paroubkové Domažlice</t>
  </si>
  <si>
    <t>DO</t>
  </si>
  <si>
    <t>Tučňáci</t>
  </si>
  <si>
    <t>4. Pestrý kroužek</t>
  </si>
  <si>
    <t>A.B.S. Holýšov</t>
  </si>
  <si>
    <t>kluci</t>
  </si>
  <si>
    <t>holky</t>
  </si>
  <si>
    <t>Martin Jonáš</t>
  </si>
  <si>
    <t>modra.velryba@gmail.com</t>
  </si>
  <si>
    <t>David Fiedler</t>
  </si>
  <si>
    <t>fidis@seznam.cz</t>
  </si>
  <si>
    <t>Jaroslav Liška</t>
  </si>
  <si>
    <t>jarda.jls@seznam.cz</t>
  </si>
  <si>
    <t>Lucie Náprstková</t>
  </si>
  <si>
    <t>naprstkova.l@seznam.cz</t>
  </si>
  <si>
    <t>Silvie Dražková</t>
  </si>
  <si>
    <t>orjpj@quick.cz</t>
  </si>
  <si>
    <t>Blanka Manišová</t>
  </si>
  <si>
    <t>blanka.manisova@seznam.cz</t>
  </si>
  <si>
    <t>Tomáš Chmelík</t>
  </si>
  <si>
    <t>tomas.cara@seznam.cz</t>
  </si>
  <si>
    <t>Jan Smola</t>
  </si>
  <si>
    <t>tatka@internetlidem.cz</t>
  </si>
  <si>
    <t>Vlastimil Pašek</t>
  </si>
  <si>
    <t xml:space="preserve">Šimon Matějka </t>
  </si>
  <si>
    <t>simon.matejka@gmail.com</t>
  </si>
  <si>
    <t>jancizek2@gmail.com</t>
  </si>
  <si>
    <t>Hana Bílková</t>
  </si>
  <si>
    <t>jesterka-hanka@seznam.cz</t>
  </si>
  <si>
    <t>Martin Kubát</t>
  </si>
  <si>
    <t>mar.kubat@gmail.com</t>
  </si>
  <si>
    <t>email</t>
  </si>
  <si>
    <t>kontakt</t>
  </si>
  <si>
    <t>okres</t>
  </si>
  <si>
    <t>středisko</t>
  </si>
  <si>
    <t>oddíl</t>
  </si>
  <si>
    <t>družina</t>
  </si>
  <si>
    <t>Idea</t>
  </si>
  <si>
    <t>Příroda</t>
  </si>
  <si>
    <t>Pozorování</t>
  </si>
  <si>
    <t>Historie</t>
  </si>
  <si>
    <t>GPS</t>
  </si>
  <si>
    <t>Raft</t>
  </si>
  <si>
    <t>Brány</t>
  </si>
  <si>
    <t>Vruty</t>
  </si>
  <si>
    <t>Muzeum</t>
  </si>
  <si>
    <t>Mlýn</t>
  </si>
  <si>
    <t>Pamětní deska</t>
  </si>
  <si>
    <t>Hřbitov</t>
  </si>
  <si>
    <t>Pomník</t>
  </si>
  <si>
    <t>Památný strom</t>
  </si>
  <si>
    <t>Rozhledna</t>
  </si>
  <si>
    <t>Boží muka</t>
  </si>
  <si>
    <t>kóta</t>
  </si>
  <si>
    <t>NP rezervace</t>
  </si>
  <si>
    <t>smírčí kříž</t>
  </si>
  <si>
    <t>zřícenina</t>
  </si>
  <si>
    <t>12km a více</t>
  </si>
  <si>
    <t>Plán 12:00</t>
  </si>
  <si>
    <t>Plán 14:00</t>
  </si>
  <si>
    <t>jeskyně</t>
  </si>
  <si>
    <t>supr místo</t>
  </si>
  <si>
    <t>vše dle plánu</t>
  </si>
  <si>
    <t>Digiťák</t>
  </si>
  <si>
    <t>Filmař</t>
  </si>
  <si>
    <t>Kartograf</t>
  </si>
  <si>
    <t>Ekolog</t>
  </si>
  <si>
    <t>Slepec</t>
  </si>
  <si>
    <t>Lisonoš</t>
  </si>
  <si>
    <t>kadeřník</t>
  </si>
  <si>
    <t>Kosmetik</t>
  </si>
  <si>
    <t>Šifrař</t>
  </si>
  <si>
    <t>Malíř</t>
  </si>
  <si>
    <t>Zdravotník</t>
  </si>
  <si>
    <t>Spiderman</t>
  </si>
  <si>
    <t>Patrola</t>
  </si>
  <si>
    <t>Reportér</t>
  </si>
  <si>
    <t>Stopař</t>
  </si>
  <si>
    <t>Gamemaster</t>
  </si>
  <si>
    <t>Vyjednavač</t>
  </si>
  <si>
    <t>Stavař</t>
  </si>
  <si>
    <t>Skokan</t>
  </si>
  <si>
    <t>Dobrodinci</t>
  </si>
  <si>
    <t>Fotbalisti</t>
  </si>
  <si>
    <t>hodnota</t>
  </si>
  <si>
    <t>členů družiny</t>
  </si>
  <si>
    <t>zaplaceno</t>
  </si>
  <si>
    <t>přihláška</t>
  </si>
  <si>
    <t>Jan Čížek</t>
  </si>
  <si>
    <t>Poštolky Švihov</t>
  </si>
  <si>
    <t>2. Bílá stopa</t>
  </si>
  <si>
    <t>Zelený šíp Dobřany</t>
  </si>
  <si>
    <t>3. Modré želvy</t>
  </si>
  <si>
    <t>třída</t>
  </si>
  <si>
    <t>šéf výpravy</t>
  </si>
  <si>
    <t>adresa</t>
  </si>
  <si>
    <t>Vysoká lana</t>
  </si>
  <si>
    <t>Čichačka</t>
  </si>
  <si>
    <t>pořadí dle kategorie</t>
  </si>
  <si>
    <t>Bobrování</t>
  </si>
  <si>
    <t>Hádanka Otce Fury</t>
  </si>
  <si>
    <t>Kimovka</t>
  </si>
  <si>
    <t>Střelba</t>
  </si>
  <si>
    <t>Kraj poznávačka</t>
  </si>
  <si>
    <t>Běh</t>
  </si>
  <si>
    <t>Noční</t>
  </si>
  <si>
    <t>max.bodů SZ</t>
  </si>
  <si>
    <t>Součet role</t>
  </si>
  <si>
    <t>Součet</t>
  </si>
  <si>
    <t>Břevno</t>
  </si>
  <si>
    <t>Lana</t>
  </si>
  <si>
    <t>zrušeno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</si>
</sst>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8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164" fontId="0" fillId="35" borderId="0" xfId="48" applyNumberFormat="1" applyFont="1" applyFill="1" applyAlignment="1">
      <alignment/>
    </xf>
    <xf numFmtId="0" fontId="0" fillId="7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8" borderId="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6" borderId="0" xfId="0" applyFill="1" applyAlignment="1">
      <alignment/>
    </xf>
    <xf numFmtId="0" fontId="0" fillId="7" borderId="15" xfId="0" applyFill="1" applyBorder="1" applyAlignment="1">
      <alignment/>
    </xf>
    <xf numFmtId="0" fontId="23" fillId="0" borderId="0" xfId="36" applyBorder="1" applyAlignment="1">
      <alignment/>
    </xf>
    <xf numFmtId="0" fontId="23" fillId="0" borderId="0" xfId="36" applyBorder="1" applyAlignment="1">
      <alignment vertical="center"/>
    </xf>
    <xf numFmtId="0" fontId="22" fillId="34" borderId="0" xfId="0" applyFont="1" applyFill="1" applyBorder="1" applyAlignment="1">
      <alignment/>
    </xf>
    <xf numFmtId="0" fontId="22" fillId="0" borderId="0" xfId="0" applyFont="1" applyAlignment="1">
      <alignment/>
    </xf>
    <xf numFmtId="0" fontId="0" fillId="37" borderId="11" xfId="0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36" applyFill="1" applyBorder="1" applyAlignment="1">
      <alignment/>
    </xf>
    <xf numFmtId="0" fontId="23" fillId="0" borderId="10" xfId="36" applyBorder="1" applyAlignment="1">
      <alignment/>
    </xf>
    <xf numFmtId="0" fontId="0" fillId="37" borderId="16" xfId="0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65" fontId="22" fillId="0" borderId="10" xfId="0" applyNumberFormat="1" applyFont="1" applyBorder="1" applyAlignment="1">
      <alignment/>
    </xf>
    <xf numFmtId="0" fontId="22" fillId="34" borderId="0" xfId="0" applyFont="1" applyFill="1" applyAlignment="1">
      <alignment/>
    </xf>
    <xf numFmtId="0" fontId="22" fillId="0" borderId="10" xfId="0" applyFont="1" applyFill="1" applyBorder="1" applyAlignment="1">
      <alignment/>
    </xf>
    <xf numFmtId="165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0" fillId="19" borderId="12" xfId="0" applyFill="1" applyBorder="1" applyAlignment="1">
      <alignment/>
    </xf>
    <xf numFmtId="0" fontId="0" fillId="19" borderId="15" xfId="0" applyFill="1" applyBorder="1" applyAlignment="1">
      <alignment/>
    </xf>
    <xf numFmtId="0" fontId="0" fillId="13" borderId="12" xfId="0" applyFill="1" applyBorder="1" applyAlignment="1">
      <alignment/>
    </xf>
    <xf numFmtId="0" fontId="0" fillId="13" borderId="15" xfId="0" applyFill="1" applyBorder="1" applyAlignment="1">
      <alignment/>
    </xf>
    <xf numFmtId="1" fontId="0" fillId="13" borderId="0" xfId="0" applyNumberFormat="1" applyFill="1" applyBorder="1" applyAlignment="1">
      <alignment/>
    </xf>
    <xf numFmtId="0" fontId="0" fillId="13" borderId="0" xfId="0" applyFill="1" applyBorder="1" applyAlignment="1">
      <alignment/>
    </xf>
    <xf numFmtId="1" fontId="0" fillId="13" borderId="10" xfId="0" applyNumberFormat="1" applyFill="1" applyBorder="1" applyAlignment="1">
      <alignment/>
    </xf>
    <xf numFmtId="0" fontId="0" fillId="13" borderId="10" xfId="0" applyFill="1" applyBorder="1" applyAlignment="1">
      <alignment/>
    </xf>
    <xf numFmtId="0" fontId="0" fillId="38" borderId="0" xfId="0" applyFill="1" applyAlignment="1">
      <alignment/>
    </xf>
    <xf numFmtId="166" fontId="0" fillId="13" borderId="0" xfId="0" applyNumberFormat="1" applyFill="1" applyBorder="1" applyAlignment="1">
      <alignment/>
    </xf>
    <xf numFmtId="166" fontId="0" fillId="13" borderId="10" xfId="0" applyNumberFormat="1" applyFill="1" applyBorder="1" applyAlignment="1">
      <alignment/>
    </xf>
    <xf numFmtId="0" fontId="0" fillId="36" borderId="11" xfId="0" applyFill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29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/>
    <dxf>
      <fill>
        <patternFill patternType="none">
          <bgColor indexed="65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/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dra.velryba@gmail.com" TargetMode="External" /><Relationship Id="rId2" Type="http://schemas.openxmlformats.org/officeDocument/2006/relationships/hyperlink" Target="mailto:jarda.jls@seznam.cz" TargetMode="External" /><Relationship Id="rId3" Type="http://schemas.openxmlformats.org/officeDocument/2006/relationships/hyperlink" Target="mailto:fidis@seznam.cz" TargetMode="External" /><Relationship Id="rId4" Type="http://schemas.openxmlformats.org/officeDocument/2006/relationships/hyperlink" Target="mailto:modra.velryba@gmail.com" TargetMode="External" /><Relationship Id="rId5" Type="http://schemas.openxmlformats.org/officeDocument/2006/relationships/hyperlink" Target="mailto:naprstkova.l@seznam.cz" TargetMode="External" /><Relationship Id="rId6" Type="http://schemas.openxmlformats.org/officeDocument/2006/relationships/hyperlink" Target="mailto:orjpj@quick.cz" TargetMode="External" /><Relationship Id="rId7" Type="http://schemas.openxmlformats.org/officeDocument/2006/relationships/hyperlink" Target="mailto:blanka.manisova@seznam.cz" TargetMode="External" /><Relationship Id="rId8" Type="http://schemas.openxmlformats.org/officeDocument/2006/relationships/hyperlink" Target="mailto:tomas.cara@seznam.cz" TargetMode="External" /><Relationship Id="rId9" Type="http://schemas.openxmlformats.org/officeDocument/2006/relationships/hyperlink" Target="mailto:tatka@internetlidem.cz" TargetMode="External" /><Relationship Id="rId10" Type="http://schemas.openxmlformats.org/officeDocument/2006/relationships/hyperlink" Target="mailto:orjpj@quick.cz" TargetMode="External" /><Relationship Id="rId11" Type="http://schemas.openxmlformats.org/officeDocument/2006/relationships/hyperlink" Target="mailto:mar.kubat@gmail.com" TargetMode="External" /><Relationship Id="rId12" Type="http://schemas.openxmlformats.org/officeDocument/2006/relationships/hyperlink" Target="mailto:jesterka-hanka@seznam.cz" TargetMode="External" /><Relationship Id="rId13" Type="http://schemas.openxmlformats.org/officeDocument/2006/relationships/hyperlink" Target="mailto:jancizek2@gmail.com" TargetMode="External" /><Relationship Id="rId14" Type="http://schemas.openxmlformats.org/officeDocument/2006/relationships/hyperlink" Target="mailto:simon.matejka@gmail.com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pane xSplit="1" ySplit="1" topLeftCell="H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2.00390625" style="22" bestFit="1" customWidth="1"/>
    <col min="2" max="2" width="16.140625" style="0" bestFit="1" customWidth="1"/>
    <col min="3" max="3" width="27.8515625" style="0" bestFit="1" customWidth="1"/>
    <col min="4" max="4" width="5.8515625" style="0" bestFit="1" customWidth="1"/>
    <col min="5" max="5" width="16.140625" style="0" bestFit="1" customWidth="1"/>
    <col min="6" max="6" width="27.28125" style="0" bestFit="1" customWidth="1"/>
    <col min="7" max="7" width="10.00390625" style="0" bestFit="1" customWidth="1"/>
    <col min="8" max="8" width="6.28125" style="0" bestFit="1" customWidth="1"/>
    <col min="9" max="9" width="8.140625" style="0" bestFit="1" customWidth="1"/>
    <col min="10" max="10" width="8.7109375" style="0" bestFit="1" customWidth="1"/>
    <col min="11" max="11" width="8.7109375" style="0" customWidth="1"/>
    <col min="12" max="12" width="7.7109375" style="0" bestFit="1" customWidth="1"/>
    <col min="13" max="13" width="9.57421875" style="0" bestFit="1" customWidth="1"/>
    <col min="14" max="14" width="11.140625" style="0" bestFit="1" customWidth="1"/>
    <col min="15" max="15" width="19.00390625" style="0" bestFit="1" customWidth="1"/>
    <col min="16" max="16" width="12.8515625" style="0" bestFit="1" customWidth="1"/>
    <col min="17" max="17" width="12.8515625" style="0" customWidth="1"/>
    <col min="18" max="18" width="10.421875" style="0" bestFit="1" customWidth="1"/>
    <col min="19" max="19" width="9.00390625" style="0" bestFit="1" customWidth="1"/>
    <col min="21" max="21" width="21.421875" style="0" bestFit="1" customWidth="1"/>
    <col min="22" max="22" width="19.8515625" style="0" bestFit="1" customWidth="1"/>
    <col min="23" max="23" width="34.28125" style="0" bestFit="1" customWidth="1"/>
  </cols>
  <sheetData>
    <row r="1" spans="1:23" s="22" customFormat="1" ht="15">
      <c r="A1" s="21" t="s">
        <v>91</v>
      </c>
      <c r="B1" s="21" t="s">
        <v>90</v>
      </c>
      <c r="C1" s="21" t="s">
        <v>89</v>
      </c>
      <c r="D1" s="21" t="s">
        <v>88</v>
      </c>
      <c r="E1" s="21" t="s">
        <v>87</v>
      </c>
      <c r="F1" s="21" t="s">
        <v>86</v>
      </c>
      <c r="G1" s="21" t="s">
        <v>19</v>
      </c>
      <c r="H1" s="21" t="s">
        <v>0</v>
      </c>
      <c r="I1" s="21" t="s">
        <v>1</v>
      </c>
      <c r="J1" s="21" t="s">
        <v>2</v>
      </c>
      <c r="K1" s="21" t="s">
        <v>98</v>
      </c>
      <c r="L1" s="21" t="s">
        <v>3</v>
      </c>
      <c r="M1" s="21" t="s">
        <v>7</v>
      </c>
      <c r="N1" s="21" t="s">
        <v>11</v>
      </c>
      <c r="O1" s="21" t="s">
        <v>12</v>
      </c>
      <c r="P1" s="21" t="s">
        <v>140</v>
      </c>
      <c r="Q1" s="21" t="s">
        <v>18</v>
      </c>
      <c r="R1" s="21" t="s">
        <v>141</v>
      </c>
      <c r="S1" s="21" t="s">
        <v>142</v>
      </c>
      <c r="T1" s="32" t="s">
        <v>148</v>
      </c>
      <c r="U1" s="32" t="s">
        <v>149</v>
      </c>
      <c r="V1" s="32" t="s">
        <v>19</v>
      </c>
      <c r="W1" s="32" t="s">
        <v>150</v>
      </c>
    </row>
    <row r="2" spans="1:18" ht="15">
      <c r="A2" s="24" t="s">
        <v>31</v>
      </c>
      <c r="B2" s="11" t="s">
        <v>26</v>
      </c>
      <c r="C2" s="11" t="s">
        <v>27</v>
      </c>
      <c r="D2" s="11" t="s">
        <v>24</v>
      </c>
      <c r="E2" s="11" t="s">
        <v>64</v>
      </c>
      <c r="F2" s="19" t="s">
        <v>65</v>
      </c>
      <c r="G2" s="11"/>
      <c r="H2" s="40">
        <f>Závod!N2</f>
        <v>355</v>
      </c>
      <c r="I2" s="40">
        <f>Výprava!AY2</f>
        <v>151.1961722488038</v>
      </c>
      <c r="J2" s="41">
        <f>Táboření!E2</f>
        <v>78.5</v>
      </c>
      <c r="K2" s="45">
        <f>Brány!K2</f>
        <v>77.29847494553377</v>
      </c>
      <c r="L2" s="40">
        <f aca="true" t="shared" si="0" ref="L2:L16">SUM(H2:K2)</f>
        <v>661.9946471943376</v>
      </c>
      <c r="M2" s="11" t="s">
        <v>61</v>
      </c>
      <c r="N2" s="11">
        <f>RANK(L2,L$2:L$16)</f>
        <v>8</v>
      </c>
      <c r="O2" s="11">
        <f>RANK(L2,L$2:L$8)</f>
        <v>3</v>
      </c>
      <c r="P2">
        <v>7</v>
      </c>
      <c r="Q2">
        <v>1</v>
      </c>
      <c r="R2" s="29"/>
    </row>
    <row r="3" spans="1:18" ht="15">
      <c r="A3" s="24" t="s">
        <v>32</v>
      </c>
      <c r="B3" s="11" t="s">
        <v>22</v>
      </c>
      <c r="C3" s="11" t="s">
        <v>23</v>
      </c>
      <c r="D3" s="11" t="s">
        <v>24</v>
      </c>
      <c r="E3" s="11" t="s">
        <v>62</v>
      </c>
      <c r="F3" s="19" t="s">
        <v>63</v>
      </c>
      <c r="G3" s="11"/>
      <c r="H3" s="40">
        <f>Závod!N3</f>
        <v>363.33333333333337</v>
      </c>
      <c r="I3" s="40">
        <f>Výprava!AY3</f>
        <v>144.01913875598086</v>
      </c>
      <c r="J3" s="41">
        <f>Táboření!E3</f>
        <v>86.5</v>
      </c>
      <c r="K3" s="45">
        <f>Brány!K3</f>
        <v>90.37037037037037</v>
      </c>
      <c r="L3" s="40">
        <f t="shared" si="0"/>
        <v>684.2228424596846</v>
      </c>
      <c r="M3" s="11" t="s">
        <v>61</v>
      </c>
      <c r="N3" s="11">
        <f aca="true" t="shared" si="1" ref="N3:N16">RANK(L3,L$2:L$16)</f>
        <v>5</v>
      </c>
      <c r="O3" s="11">
        <f aca="true" t="shared" si="2" ref="O3:O8">RANK(L3,L$2:L$8)</f>
        <v>1</v>
      </c>
      <c r="P3">
        <v>6</v>
      </c>
      <c r="Q3">
        <v>1</v>
      </c>
      <c r="R3" s="29"/>
    </row>
    <row r="4" spans="1:18" s="9" customFormat="1" ht="15">
      <c r="A4" s="24" t="s">
        <v>33</v>
      </c>
      <c r="B4" s="25" t="s">
        <v>34</v>
      </c>
      <c r="C4" s="25" t="s">
        <v>35</v>
      </c>
      <c r="D4" s="25" t="s">
        <v>36</v>
      </c>
      <c r="E4" s="25" t="s">
        <v>68</v>
      </c>
      <c r="F4" s="26" t="s">
        <v>69</v>
      </c>
      <c r="G4" s="25"/>
      <c r="H4" s="40">
        <f>Závod!N4</f>
        <v>0</v>
      </c>
      <c r="I4" s="40">
        <f>Výprava!AY4</f>
        <v>0</v>
      </c>
      <c r="J4" s="41">
        <f>Táboření!E4</f>
        <v>0</v>
      </c>
      <c r="K4" s="45">
        <f>Brány!K4</f>
        <v>0</v>
      </c>
      <c r="L4" s="40">
        <f t="shared" si="0"/>
        <v>0</v>
      </c>
      <c r="M4" s="25" t="s">
        <v>61</v>
      </c>
      <c r="N4" s="25">
        <f t="shared" si="1"/>
        <v>12</v>
      </c>
      <c r="O4" s="25">
        <f t="shared" si="2"/>
        <v>6</v>
      </c>
      <c r="R4" s="34"/>
    </row>
    <row r="5" spans="1:23" ht="15">
      <c r="A5" s="24" t="s">
        <v>37</v>
      </c>
      <c r="B5" s="11" t="s">
        <v>38</v>
      </c>
      <c r="C5" s="11" t="s">
        <v>39</v>
      </c>
      <c r="D5" s="11" t="s">
        <v>36</v>
      </c>
      <c r="E5" s="11" t="s">
        <v>70</v>
      </c>
      <c r="F5" s="19" t="s">
        <v>71</v>
      </c>
      <c r="G5" s="11"/>
      <c r="H5" s="40">
        <f>Závod!N5</f>
        <v>99.99999999999999</v>
      </c>
      <c r="I5" s="40">
        <f>Výprava!AY5</f>
        <v>99.52153110047847</v>
      </c>
      <c r="J5" s="41">
        <f>Táboření!E5</f>
        <v>85.5</v>
      </c>
      <c r="K5" s="45">
        <f>Brány!K5</f>
        <v>59.73856209150327</v>
      </c>
      <c r="L5" s="40">
        <f t="shared" si="0"/>
        <v>344.7600931919817</v>
      </c>
      <c r="M5" s="11" t="s">
        <v>61</v>
      </c>
      <c r="N5" s="11">
        <f t="shared" si="1"/>
        <v>11</v>
      </c>
      <c r="O5" s="11">
        <f t="shared" si="2"/>
        <v>5</v>
      </c>
      <c r="P5">
        <v>5</v>
      </c>
      <c r="Q5">
        <v>1</v>
      </c>
      <c r="R5" s="29"/>
      <c r="W5" s="9"/>
    </row>
    <row r="6" spans="1:18" s="9" customFormat="1" ht="15">
      <c r="A6" s="24" t="s">
        <v>40</v>
      </c>
      <c r="B6" s="25" t="s">
        <v>145</v>
      </c>
      <c r="C6" s="25" t="s">
        <v>146</v>
      </c>
      <c r="D6" s="25" t="s">
        <v>36</v>
      </c>
      <c r="E6" s="25" t="s">
        <v>72</v>
      </c>
      <c r="F6" s="26" t="s">
        <v>73</v>
      </c>
      <c r="G6" s="25"/>
      <c r="H6" s="40">
        <f>Závod!N6</f>
        <v>0</v>
      </c>
      <c r="I6" s="40">
        <f>Výprava!AY6</f>
        <v>0</v>
      </c>
      <c r="J6" s="41">
        <f>Táboření!E6</f>
        <v>0</v>
      </c>
      <c r="K6" s="45">
        <f>Brány!K6</f>
        <v>0</v>
      </c>
      <c r="L6" s="40">
        <f t="shared" si="0"/>
        <v>0</v>
      </c>
      <c r="M6" s="25" t="s">
        <v>61</v>
      </c>
      <c r="N6" s="25">
        <f t="shared" si="1"/>
        <v>12</v>
      </c>
      <c r="O6" s="25">
        <f t="shared" si="2"/>
        <v>6</v>
      </c>
      <c r="R6" s="34"/>
    </row>
    <row r="7" spans="1:19" s="9" customFormat="1" ht="15">
      <c r="A7" s="24" t="s">
        <v>51</v>
      </c>
      <c r="B7" s="11" t="s">
        <v>144</v>
      </c>
      <c r="C7" s="11" t="s">
        <v>52</v>
      </c>
      <c r="D7" s="11" t="s">
        <v>50</v>
      </c>
      <c r="E7" s="11" t="s">
        <v>143</v>
      </c>
      <c r="F7" s="19" t="s">
        <v>81</v>
      </c>
      <c r="G7" s="11"/>
      <c r="H7" s="40">
        <f>Závod!N7</f>
        <v>351.6666666666667</v>
      </c>
      <c r="I7" s="40">
        <f>Výprava!AY7</f>
        <v>162.20095693779905</v>
      </c>
      <c r="J7" s="41">
        <f>Táboření!E7</f>
        <v>74</v>
      </c>
      <c r="K7" s="45">
        <f>Brány!K7</f>
        <v>88.5838779956427</v>
      </c>
      <c r="L7" s="40">
        <f t="shared" si="0"/>
        <v>676.4515016001085</v>
      </c>
      <c r="M7" s="11" t="s">
        <v>61</v>
      </c>
      <c r="N7" s="11">
        <f t="shared" si="1"/>
        <v>6</v>
      </c>
      <c r="O7" s="11">
        <f t="shared" si="2"/>
        <v>2</v>
      </c>
      <c r="P7">
        <v>6</v>
      </c>
      <c r="Q7">
        <v>2</v>
      </c>
      <c r="R7" s="29"/>
      <c r="S7"/>
    </row>
    <row r="8" spans="1:23" ht="15">
      <c r="A8" s="33" t="s">
        <v>57</v>
      </c>
      <c r="B8" s="4" t="s">
        <v>58</v>
      </c>
      <c r="C8" s="4" t="s">
        <v>59</v>
      </c>
      <c r="D8" s="4" t="s">
        <v>56</v>
      </c>
      <c r="E8" s="4" t="s">
        <v>84</v>
      </c>
      <c r="F8" s="27" t="s">
        <v>85</v>
      </c>
      <c r="G8" s="4"/>
      <c r="H8" s="42">
        <f>Závod!N8</f>
        <v>311.6666666666667</v>
      </c>
      <c r="I8" s="42">
        <f>Výprava!AY8</f>
        <v>118.18181818181819</v>
      </c>
      <c r="J8" s="43">
        <f>Táboření!E8</f>
        <v>86</v>
      </c>
      <c r="K8" s="46">
        <f>Brány!K8</f>
        <v>87.0152505446623</v>
      </c>
      <c r="L8" s="42">
        <f t="shared" si="0"/>
        <v>602.8637353931472</v>
      </c>
      <c r="M8" s="4" t="s">
        <v>61</v>
      </c>
      <c r="N8" s="4">
        <f t="shared" si="1"/>
        <v>10</v>
      </c>
      <c r="O8" s="4">
        <f t="shared" si="2"/>
        <v>4</v>
      </c>
      <c r="P8">
        <v>7</v>
      </c>
      <c r="Q8">
        <v>5</v>
      </c>
      <c r="R8" s="29"/>
      <c r="W8" s="9"/>
    </row>
    <row r="9" spans="1:18" ht="15">
      <c r="A9" s="24" t="s">
        <v>21</v>
      </c>
      <c r="B9" s="11" t="s">
        <v>22</v>
      </c>
      <c r="C9" s="11" t="s">
        <v>23</v>
      </c>
      <c r="D9" s="11" t="s">
        <v>24</v>
      </c>
      <c r="E9" s="11" t="s">
        <v>62</v>
      </c>
      <c r="F9" s="19" t="s">
        <v>63</v>
      </c>
      <c r="G9" s="11"/>
      <c r="H9" s="40">
        <f>Závod!N9</f>
        <v>346.6666666666667</v>
      </c>
      <c r="I9" s="40">
        <f>Výprava!AY9</f>
        <v>171.29186602870814</v>
      </c>
      <c r="J9" s="41">
        <f>Táboření!E9</f>
        <v>50.5</v>
      </c>
      <c r="K9" s="45">
        <f>Brány!K9</f>
        <v>96.29629629629629</v>
      </c>
      <c r="L9" s="40">
        <f t="shared" si="0"/>
        <v>664.7548289916712</v>
      </c>
      <c r="M9" s="11" t="s">
        <v>60</v>
      </c>
      <c r="N9" s="11">
        <f t="shared" si="1"/>
        <v>7</v>
      </c>
      <c r="O9" s="11">
        <f>RANK(L9,L$9:L$16)</f>
        <v>5</v>
      </c>
      <c r="P9">
        <v>5</v>
      </c>
      <c r="Q9">
        <v>1</v>
      </c>
      <c r="R9" s="29"/>
    </row>
    <row r="10" spans="1:18" ht="15">
      <c r="A10" s="24" t="s">
        <v>25</v>
      </c>
      <c r="B10" s="11" t="s">
        <v>26</v>
      </c>
      <c r="C10" s="11" t="s">
        <v>27</v>
      </c>
      <c r="D10" s="11" t="s">
        <v>24</v>
      </c>
      <c r="E10" s="11" t="s">
        <v>64</v>
      </c>
      <c r="F10" s="19" t="s">
        <v>65</v>
      </c>
      <c r="G10" s="11"/>
      <c r="H10" s="40">
        <f>Závod!N10</f>
        <v>345</v>
      </c>
      <c r="I10" s="40">
        <f>Výprava!AY10</f>
        <v>163.63636363636365</v>
      </c>
      <c r="J10" s="41">
        <f>Táboření!E10</f>
        <v>95</v>
      </c>
      <c r="K10" s="45">
        <f>Brány!K10</f>
        <v>87.14596949891067</v>
      </c>
      <c r="L10" s="40">
        <f t="shared" si="0"/>
        <v>690.7823331352743</v>
      </c>
      <c r="M10" s="11" t="s">
        <v>60</v>
      </c>
      <c r="N10" s="11">
        <f t="shared" si="1"/>
        <v>4</v>
      </c>
      <c r="O10" s="11">
        <f aca="true" t="shared" si="3" ref="O10:O16">RANK(L10,L$9:L$16)</f>
        <v>4</v>
      </c>
      <c r="P10">
        <v>4</v>
      </c>
      <c r="Q10">
        <v>1</v>
      </c>
      <c r="R10" s="29"/>
    </row>
    <row r="11" spans="1:22" ht="15">
      <c r="A11" s="24" t="s">
        <v>28</v>
      </c>
      <c r="B11" s="11" t="s">
        <v>29</v>
      </c>
      <c r="C11" s="11" t="s">
        <v>30</v>
      </c>
      <c r="D11" s="11" t="s">
        <v>24</v>
      </c>
      <c r="E11" s="11" t="s">
        <v>66</v>
      </c>
      <c r="F11" s="20" t="s">
        <v>67</v>
      </c>
      <c r="G11" s="11"/>
      <c r="H11" s="40">
        <f>Závod!N11</f>
        <v>358.33333333333337</v>
      </c>
      <c r="I11" s="40">
        <f>Výprava!AY11</f>
        <v>155.02392344497608</v>
      </c>
      <c r="J11" s="41">
        <f>Táboření!E11</f>
        <v>87.5</v>
      </c>
      <c r="K11" s="45">
        <f>Brány!K11</f>
        <v>104.79302832244007</v>
      </c>
      <c r="L11" s="40">
        <f t="shared" si="0"/>
        <v>705.6502851007494</v>
      </c>
      <c r="M11" s="11" t="s">
        <v>60</v>
      </c>
      <c r="N11" s="11">
        <f t="shared" si="1"/>
        <v>3</v>
      </c>
      <c r="O11" s="11">
        <f t="shared" si="3"/>
        <v>3</v>
      </c>
      <c r="P11">
        <v>4</v>
      </c>
      <c r="Q11">
        <v>1</v>
      </c>
      <c r="R11" s="29"/>
      <c r="U11" s="11"/>
      <c r="V11" s="11"/>
    </row>
    <row r="12" spans="1:22" s="9" customFormat="1" ht="15">
      <c r="A12" s="24" t="s">
        <v>42</v>
      </c>
      <c r="B12" s="11" t="s">
        <v>43</v>
      </c>
      <c r="C12" s="11" t="s">
        <v>35</v>
      </c>
      <c r="D12" s="11" t="s">
        <v>36</v>
      </c>
      <c r="E12" s="11" t="s">
        <v>74</v>
      </c>
      <c r="F12" s="19" t="s">
        <v>75</v>
      </c>
      <c r="G12" s="11"/>
      <c r="H12" s="40">
        <f>Závod!N12</f>
        <v>400</v>
      </c>
      <c r="I12" s="40">
        <f>Výprava!AY12</f>
        <v>136.8421052631579</v>
      </c>
      <c r="J12" s="41">
        <f>Táboření!E12</f>
        <v>87.5</v>
      </c>
      <c r="K12" s="45">
        <f>Brány!K12</f>
        <v>134.07407407407408</v>
      </c>
      <c r="L12" s="40">
        <f t="shared" si="0"/>
        <v>758.416179337232</v>
      </c>
      <c r="M12" s="11" t="s">
        <v>60</v>
      </c>
      <c r="N12" s="11">
        <f t="shared" si="1"/>
        <v>2</v>
      </c>
      <c r="O12" s="11">
        <f t="shared" si="3"/>
        <v>2</v>
      </c>
      <c r="P12">
        <v>5</v>
      </c>
      <c r="Q12">
        <v>2</v>
      </c>
      <c r="R12" s="29"/>
      <c r="S12"/>
      <c r="U12" s="11"/>
      <c r="V12" s="11"/>
    </row>
    <row r="13" spans="1:18" s="9" customFormat="1" ht="15">
      <c r="A13" s="24" t="s">
        <v>44</v>
      </c>
      <c r="B13" s="25" t="s">
        <v>45</v>
      </c>
      <c r="C13" s="25" t="s">
        <v>41</v>
      </c>
      <c r="D13" s="25" t="s">
        <v>36</v>
      </c>
      <c r="E13" s="25" t="s">
        <v>76</v>
      </c>
      <c r="F13" s="26" t="s">
        <v>77</v>
      </c>
      <c r="G13" s="25"/>
      <c r="H13" s="40">
        <f>Závod!N13</f>
        <v>0</v>
      </c>
      <c r="I13" s="40">
        <f>Výprava!AY13</f>
        <v>0</v>
      </c>
      <c r="J13" s="41">
        <f>Táboření!E13</f>
        <v>0</v>
      </c>
      <c r="K13" s="45">
        <f>Brány!K13</f>
        <v>0</v>
      </c>
      <c r="L13" s="40">
        <f t="shared" si="0"/>
        <v>0</v>
      </c>
      <c r="M13" s="25" t="s">
        <v>60</v>
      </c>
      <c r="N13" s="25">
        <f t="shared" si="1"/>
        <v>12</v>
      </c>
      <c r="O13" s="25">
        <f t="shared" si="3"/>
        <v>7</v>
      </c>
      <c r="R13" s="34"/>
    </row>
    <row r="14" spans="1:18" s="9" customFormat="1" ht="15">
      <c r="A14" s="24" t="s">
        <v>46</v>
      </c>
      <c r="B14" s="25" t="s">
        <v>47</v>
      </c>
      <c r="C14" s="25" t="s">
        <v>39</v>
      </c>
      <c r="D14" s="25" t="s">
        <v>36</v>
      </c>
      <c r="E14" s="25" t="s">
        <v>78</v>
      </c>
      <c r="F14" s="26" t="s">
        <v>71</v>
      </c>
      <c r="G14" s="25"/>
      <c r="H14" s="40">
        <f>Závod!N14</f>
        <v>0</v>
      </c>
      <c r="I14" s="40">
        <f>Výprava!AY14</f>
        <v>0</v>
      </c>
      <c r="J14" s="41">
        <f>Táboření!E14</f>
        <v>0</v>
      </c>
      <c r="K14" s="45">
        <f>Brány!K14</f>
        <v>0</v>
      </c>
      <c r="L14" s="40">
        <f t="shared" si="0"/>
        <v>0</v>
      </c>
      <c r="M14" s="25" t="s">
        <v>60</v>
      </c>
      <c r="N14" s="25">
        <f t="shared" si="1"/>
        <v>12</v>
      </c>
      <c r="O14" s="25">
        <f t="shared" si="3"/>
        <v>7</v>
      </c>
      <c r="R14" s="34"/>
    </row>
    <row r="15" spans="1:18" ht="15">
      <c r="A15" s="24" t="s">
        <v>48</v>
      </c>
      <c r="B15" s="25" t="s">
        <v>147</v>
      </c>
      <c r="C15" s="11" t="s">
        <v>49</v>
      </c>
      <c r="D15" s="11" t="s">
        <v>50</v>
      </c>
      <c r="E15" s="11" t="s">
        <v>79</v>
      </c>
      <c r="F15" s="19" t="s">
        <v>80</v>
      </c>
      <c r="G15" s="11"/>
      <c r="H15" s="40">
        <f>Závod!N15</f>
        <v>360</v>
      </c>
      <c r="I15" s="40">
        <f>Výprava!AY15</f>
        <v>200</v>
      </c>
      <c r="J15" s="41">
        <f>Táboření!E15</f>
        <v>91</v>
      </c>
      <c r="K15" s="45">
        <f>Brány!K15</f>
        <v>114.90196078431372</v>
      </c>
      <c r="L15" s="40">
        <f t="shared" si="0"/>
        <v>765.9019607843137</v>
      </c>
      <c r="M15" s="11" t="s">
        <v>60</v>
      </c>
      <c r="N15" s="11">
        <f t="shared" si="1"/>
        <v>1</v>
      </c>
      <c r="O15" s="11">
        <f t="shared" si="3"/>
        <v>1</v>
      </c>
      <c r="P15">
        <v>7</v>
      </c>
      <c r="Q15">
        <v>1</v>
      </c>
      <c r="R15" s="29"/>
    </row>
    <row r="16" spans="1:18" ht="15">
      <c r="A16" s="24" t="s">
        <v>53</v>
      </c>
      <c r="B16" s="11" t="s">
        <v>54</v>
      </c>
      <c r="C16" s="11" t="s">
        <v>55</v>
      </c>
      <c r="D16" s="11" t="s">
        <v>56</v>
      </c>
      <c r="E16" s="11" t="s">
        <v>82</v>
      </c>
      <c r="F16" s="19" t="s">
        <v>83</v>
      </c>
      <c r="G16" s="11"/>
      <c r="H16" s="40">
        <f>Závod!N16</f>
        <v>323.33333333333337</v>
      </c>
      <c r="I16" s="40">
        <f>Výprava!AY16</f>
        <v>71.77033492822966</v>
      </c>
      <c r="J16" s="41">
        <f>Táboření!E16</f>
        <v>72</v>
      </c>
      <c r="K16" s="45">
        <f>Brány!K16</f>
        <v>143.7037037037037</v>
      </c>
      <c r="L16" s="40">
        <f t="shared" si="0"/>
        <v>610.8073719652667</v>
      </c>
      <c r="M16" s="11" t="s">
        <v>60</v>
      </c>
      <c r="N16" s="11">
        <f t="shared" si="1"/>
        <v>9</v>
      </c>
      <c r="O16" s="11">
        <f t="shared" si="3"/>
        <v>6</v>
      </c>
      <c r="P16" s="4">
        <v>5</v>
      </c>
      <c r="Q16" s="4">
        <v>2</v>
      </c>
      <c r="R16" s="30"/>
    </row>
    <row r="17" spans="16:18" ht="15">
      <c r="P17" s="22">
        <f>SUM(P2:P16)</f>
        <v>61</v>
      </c>
      <c r="Q17" s="22">
        <f>SUM(Q2:Q16)</f>
        <v>18</v>
      </c>
      <c r="R17" s="31"/>
    </row>
    <row r="18" ht="15">
      <c r="Q18" s="22"/>
    </row>
  </sheetData>
  <sheetProtection/>
  <conditionalFormatting sqref="N2:O16">
    <cfRule type="cellIs" priority="1" dxfId="28" operator="equal">
      <formula>3</formula>
    </cfRule>
    <cfRule type="cellIs" priority="2" dxfId="1" operator="equal">
      <formula>2</formula>
    </cfRule>
    <cfRule type="cellIs" priority="3" dxfId="0" operator="equal">
      <formula>1</formula>
    </cfRule>
  </conditionalFormatting>
  <hyperlinks>
    <hyperlink ref="F9" r:id="rId1" display="modra.velryba@gmail.com"/>
    <hyperlink ref="F11" r:id="rId2" display="mailto:jarda.jls@seznam.cz"/>
    <hyperlink ref="F2" r:id="rId3" display="fidis@seznam.cz"/>
    <hyperlink ref="F3" r:id="rId4" display="modra.velryba@gmail.com"/>
    <hyperlink ref="F4" r:id="rId5" display="naprstkova.l@seznam.cz"/>
    <hyperlink ref="F5" r:id="rId6" display="orjpj@quick.cz"/>
    <hyperlink ref="F6" r:id="rId7" display="mailto:blanka.manisova@seznam.cz"/>
    <hyperlink ref="F12" r:id="rId8" display="tomas.cara@seznam.cz"/>
    <hyperlink ref="F13" r:id="rId9" display="tatka@internetlidem.cz"/>
    <hyperlink ref="F14" r:id="rId10" display="orjpj@quick.cz"/>
    <hyperlink ref="F8" r:id="rId11" display="mailto:mar.kubat@gmail.com"/>
    <hyperlink ref="F16" r:id="rId12" display="jesterka-hanka@seznam.cz"/>
    <hyperlink ref="F7" r:id="rId13" display="mailto:jancizek2@gmail.com"/>
    <hyperlink ref="F15" r:id="rId14" display="mailto:simon.matejka@gmail.com"/>
  </hyperlinks>
  <printOptions/>
  <pageMargins left="0.43" right="0.22" top="0.75" bottom="0.75" header="0.3" footer="0.3"/>
  <pageSetup horizontalDpi="300" verticalDpi="300" orientation="portrait" paperSize="9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12.57421875" style="0" customWidth="1"/>
    <col min="2" max="2" width="8.7109375" style="0" bestFit="1" customWidth="1"/>
    <col min="3" max="3" width="5.421875" style="0" bestFit="1" customWidth="1"/>
    <col min="4" max="4" width="14.00390625" style="0" bestFit="1" customWidth="1"/>
    <col min="5" max="6" width="7.57421875" style="0" bestFit="1" customWidth="1"/>
    <col min="7" max="7" width="10.140625" style="0" bestFit="1" customWidth="1"/>
    <col min="8" max="8" width="4.8515625" style="0" bestFit="1" customWidth="1"/>
    <col min="9" max="9" width="14.421875" style="0" bestFit="1" customWidth="1"/>
    <col min="10" max="10" width="10.28125" style="0" bestFit="1" customWidth="1"/>
    <col min="11" max="11" width="12.57421875" style="0" bestFit="1" customWidth="1"/>
    <col min="12" max="12" width="9.8515625" style="0" bestFit="1" customWidth="1"/>
    <col min="13" max="13" width="7.8515625" style="0" bestFit="1" customWidth="1"/>
    <col min="14" max="14" width="9.421875" style="0" bestFit="1" customWidth="1"/>
    <col min="15" max="15" width="8.8515625" style="0" bestFit="1" customWidth="1"/>
    <col min="16" max="16" width="11.00390625" style="0" bestFit="1" customWidth="1"/>
    <col min="17" max="18" width="9.8515625" style="0" bestFit="1" customWidth="1"/>
    <col min="19" max="19" width="7.00390625" style="0" bestFit="1" customWidth="1"/>
    <col min="20" max="20" width="12.7109375" style="0" bestFit="1" customWidth="1"/>
    <col min="21" max="21" width="12.140625" style="0" bestFit="1" customWidth="1"/>
    <col min="22" max="27" width="12.140625" style="0" hidden="1" customWidth="1"/>
    <col min="28" max="28" width="7.140625" style="0" bestFit="1" customWidth="1"/>
    <col min="29" max="29" width="6.57421875" style="0" bestFit="1" customWidth="1"/>
    <col min="30" max="30" width="9.140625" style="0" bestFit="1" customWidth="1"/>
    <col min="31" max="32" width="6.8515625" style="0" bestFit="1" customWidth="1"/>
    <col min="33" max="33" width="7.57421875" style="0" bestFit="1" customWidth="1"/>
    <col min="34" max="34" width="8.57421875" style="0" bestFit="1" customWidth="1"/>
    <col min="35" max="35" width="9.28125" style="0" bestFit="1" customWidth="1"/>
    <col min="36" max="36" width="5.7109375" style="0" bestFit="1" customWidth="1"/>
    <col min="37" max="37" width="5.421875" style="0" bestFit="1" customWidth="1"/>
    <col min="38" max="38" width="10.28125" style="0" bestFit="1" customWidth="1"/>
    <col min="39" max="39" width="10.57421875" style="0" bestFit="1" customWidth="1"/>
    <col min="40" max="40" width="7.28125" style="0" bestFit="1" customWidth="1"/>
    <col min="41" max="41" width="8.8515625" style="0" bestFit="1" customWidth="1"/>
    <col min="42" max="42" width="6.7109375" style="0" bestFit="1" customWidth="1"/>
    <col min="43" max="43" width="12.28125" style="0" bestFit="1" customWidth="1"/>
    <col min="44" max="44" width="11.140625" style="0" bestFit="1" customWidth="1"/>
    <col min="45" max="45" width="6.421875" style="0" bestFit="1" customWidth="1"/>
    <col min="46" max="46" width="7.28125" style="0" bestFit="1" customWidth="1"/>
    <col min="47" max="47" width="10.7109375" style="0" bestFit="1" customWidth="1"/>
    <col min="48" max="48" width="9.28125" style="0" bestFit="1" customWidth="1"/>
    <col min="49" max="49" width="11.00390625" style="0" bestFit="1" customWidth="1"/>
    <col min="50" max="50" width="13.140625" style="0" bestFit="1" customWidth="1"/>
    <col min="51" max="51" width="10.8515625" style="0" bestFit="1" customWidth="1"/>
    <col min="52" max="52" width="5.8515625" style="0" bestFit="1" customWidth="1"/>
  </cols>
  <sheetData>
    <row r="1" spans="1:51" ht="15">
      <c r="A1" s="3" t="str">
        <f>Total!A1</f>
        <v>družina</v>
      </c>
      <c r="B1" t="s">
        <v>100</v>
      </c>
      <c r="C1" t="s">
        <v>101</v>
      </c>
      <c r="D1" t="s">
        <v>102</v>
      </c>
      <c r="E1" t="s">
        <v>103</v>
      </c>
      <c r="F1" t="s">
        <v>104</v>
      </c>
      <c r="G1" t="s">
        <v>116</v>
      </c>
      <c r="H1" t="s">
        <v>108</v>
      </c>
      <c r="I1" t="s">
        <v>105</v>
      </c>
      <c r="J1" t="s">
        <v>106</v>
      </c>
      <c r="K1" t="s">
        <v>109</v>
      </c>
      <c r="L1" t="s">
        <v>107</v>
      </c>
      <c r="M1" t="s">
        <v>115</v>
      </c>
      <c r="N1" t="s">
        <v>110</v>
      </c>
      <c r="O1" t="s">
        <v>111</v>
      </c>
      <c r="P1" t="s">
        <v>112</v>
      </c>
      <c r="Q1" t="s">
        <v>113</v>
      </c>
      <c r="R1" t="s">
        <v>114</v>
      </c>
      <c r="S1" t="s">
        <v>163</v>
      </c>
      <c r="T1" t="s">
        <v>117</v>
      </c>
      <c r="U1" t="s">
        <v>3</v>
      </c>
      <c r="AB1" t="s">
        <v>118</v>
      </c>
      <c r="AC1" t="s">
        <v>119</v>
      </c>
      <c r="AD1" t="s">
        <v>120</v>
      </c>
      <c r="AE1" t="s">
        <v>121</v>
      </c>
      <c r="AF1" t="s">
        <v>122</v>
      </c>
      <c r="AG1" t="s">
        <v>123</v>
      </c>
      <c r="AH1" t="s">
        <v>124</v>
      </c>
      <c r="AI1" t="s">
        <v>125</v>
      </c>
      <c r="AJ1" t="s">
        <v>126</v>
      </c>
      <c r="AK1" t="s">
        <v>127</v>
      </c>
      <c r="AL1" t="s">
        <v>128</v>
      </c>
      <c r="AM1" t="s">
        <v>129</v>
      </c>
      <c r="AN1" t="s">
        <v>130</v>
      </c>
      <c r="AO1" t="s">
        <v>131</v>
      </c>
      <c r="AP1" t="s">
        <v>132</v>
      </c>
      <c r="AQ1" t="s">
        <v>133</v>
      </c>
      <c r="AR1" t="s">
        <v>134</v>
      </c>
      <c r="AS1" t="s">
        <v>135</v>
      </c>
      <c r="AT1" t="s">
        <v>136</v>
      </c>
      <c r="AU1" t="s">
        <v>137</v>
      </c>
      <c r="AV1" t="s">
        <v>138</v>
      </c>
      <c r="AW1" t="s">
        <v>162</v>
      </c>
      <c r="AX1" s="15" t="s">
        <v>14</v>
      </c>
      <c r="AY1" s="15" t="s">
        <v>13</v>
      </c>
    </row>
    <row r="2" spans="1:51" ht="15">
      <c r="A2" t="str">
        <f>Total!A2</f>
        <v>Rybičky</v>
      </c>
      <c r="B2" s="8">
        <v>1</v>
      </c>
      <c r="C2" s="8"/>
      <c r="D2" s="8"/>
      <c r="E2" s="8">
        <v>1</v>
      </c>
      <c r="F2" s="8"/>
      <c r="G2" s="8">
        <v>1</v>
      </c>
      <c r="H2" s="8"/>
      <c r="I2" s="8">
        <v>1</v>
      </c>
      <c r="J2" s="8"/>
      <c r="K2" s="8"/>
      <c r="L2" s="8"/>
      <c r="M2" s="8">
        <v>1</v>
      </c>
      <c r="N2" s="8"/>
      <c r="O2" s="8"/>
      <c r="P2" s="8">
        <v>1</v>
      </c>
      <c r="Q2" s="8">
        <v>1</v>
      </c>
      <c r="R2" s="8">
        <v>1</v>
      </c>
      <c r="S2" s="36">
        <f>B2*$B$17+C2*$C$17+D2*$D$17+E2*$E$17+F2*$F$17+G2*$G$17+H2*$H$17+I2*$I$17+J2*$J$17+K2*$K$17+L2*$L$17+M2*$M$17+N2*$N$17+O2*$O$17+P2*$P$17+Q2*$Q$17+R2*$R$17</f>
        <v>70</v>
      </c>
      <c r="T2" s="38"/>
      <c r="U2" s="36">
        <f>IF(T2,S2*1.2,S2)</f>
        <v>70</v>
      </c>
      <c r="V2" s="36"/>
      <c r="W2" s="36"/>
      <c r="X2" s="36"/>
      <c r="Y2" s="36"/>
      <c r="Z2" s="36"/>
      <c r="AA2" s="36"/>
      <c r="AB2" s="8">
        <v>1</v>
      </c>
      <c r="AC2" s="8"/>
      <c r="AD2" s="8"/>
      <c r="AE2" s="8"/>
      <c r="AF2" s="8"/>
      <c r="AG2" s="8">
        <v>16</v>
      </c>
      <c r="AH2" s="8"/>
      <c r="AI2" s="8">
        <v>1</v>
      </c>
      <c r="AJ2" s="8"/>
      <c r="AK2" s="8"/>
      <c r="AL2" s="8"/>
      <c r="AM2" s="8">
        <v>1</v>
      </c>
      <c r="AN2" s="8">
        <v>1</v>
      </c>
      <c r="AO2" s="8"/>
      <c r="AP2" s="8"/>
      <c r="AQ2" s="8">
        <v>1</v>
      </c>
      <c r="AR2" s="8">
        <v>1</v>
      </c>
      <c r="AS2" s="8"/>
      <c r="AT2" s="8">
        <v>1</v>
      </c>
      <c r="AU2" s="8"/>
      <c r="AV2" s="8"/>
      <c r="AW2" s="38">
        <f>AB2*$AB$17+AC2*$AC$17+AD2*$AD$17+AE2*$AE$17+AF2*$AF$17+AG2*$AG$17+AH2*$AH$17+AI2*$AI$17+AJ2*$AJ$17+AK2*$AK$17+AL2*$AL$17+AM2*$AM$17+AN2*$AN$17+AO2*$AO$17+AP2*$AP$17+AQ2*$AQ$17+AR2*$AR$17+AS2*$AS$17+AT2*$AT$17+AU2*$AU$17+AV2*$AV$17</f>
        <v>88</v>
      </c>
      <c r="AX2">
        <f>U2+AW2</f>
        <v>158</v>
      </c>
      <c r="AY2" s="35">
        <f>(AX2/AX$17)*Parametry!$C$3</f>
        <v>151.1961722488038</v>
      </c>
    </row>
    <row r="3" spans="1:51" ht="15">
      <c r="A3" t="str">
        <f>Total!A3</f>
        <v>Vevolišky</v>
      </c>
      <c r="B3" s="8"/>
      <c r="C3" s="8">
        <v>1</v>
      </c>
      <c r="D3" s="8"/>
      <c r="E3" s="8">
        <v>1</v>
      </c>
      <c r="F3" s="8"/>
      <c r="G3" s="8">
        <v>1</v>
      </c>
      <c r="H3" s="8"/>
      <c r="I3" s="8"/>
      <c r="J3" s="8"/>
      <c r="K3" s="8">
        <v>1</v>
      </c>
      <c r="L3" s="8"/>
      <c r="M3" s="8"/>
      <c r="N3" s="8"/>
      <c r="O3" s="8"/>
      <c r="P3" s="8">
        <v>1</v>
      </c>
      <c r="Q3" s="8"/>
      <c r="R3" s="8"/>
      <c r="S3" s="36">
        <f aca="true" t="shared" si="0" ref="S3:S16">B3*$B$17+C3*$C$17+D3*$D$17+E3*$E$17+F3*$F$17+G3*$G$17+H3*$H$17+I3*$I$17+J3*$J$17+K3*$K$17+L3*$L$17+M3*$M$17+N3*$N$17+O3*$O$17+P3*$P$17+Q3*$Q$17+R3*$R$17</f>
        <v>40</v>
      </c>
      <c r="T3" s="38">
        <v>1</v>
      </c>
      <c r="U3" s="36">
        <f aca="true" t="shared" si="1" ref="U3:U16">IF(T3,S3*1.2,S3)</f>
        <v>48</v>
      </c>
      <c r="V3" s="36"/>
      <c r="W3" s="36"/>
      <c r="X3" s="36"/>
      <c r="Y3" s="36"/>
      <c r="Z3" s="36"/>
      <c r="AA3" s="36"/>
      <c r="AB3" s="8">
        <v>1</v>
      </c>
      <c r="AC3" s="8"/>
      <c r="AD3" s="8">
        <v>1</v>
      </c>
      <c r="AE3" s="8">
        <v>1</v>
      </c>
      <c r="AF3" s="8"/>
      <c r="AG3" s="8">
        <v>11</v>
      </c>
      <c r="AH3" s="8"/>
      <c r="AI3" s="8">
        <v>1</v>
      </c>
      <c r="AJ3" s="8"/>
      <c r="AK3" s="8">
        <v>1</v>
      </c>
      <c r="AL3" s="8"/>
      <c r="AM3" s="8">
        <v>1</v>
      </c>
      <c r="AN3" s="8">
        <v>1</v>
      </c>
      <c r="AO3" s="8">
        <v>1</v>
      </c>
      <c r="AP3" s="8"/>
      <c r="AQ3" s="8">
        <v>1</v>
      </c>
      <c r="AR3" s="8"/>
      <c r="AS3" s="8"/>
      <c r="AT3" s="8"/>
      <c r="AU3" s="8"/>
      <c r="AV3" s="8"/>
      <c r="AW3" s="38">
        <f aca="true" t="shared" si="2" ref="AW3:AW16">AB3*$AB$17+AC3*$AC$17+AD3*$AD$17+AE3*$AE$17+AF3*$AF$17+AG3*$AG$17+AH3*$AH$17+AI3*$AI$17+AJ3*$AJ$17+AK3*$AK$17+AL3*$AL$17+AM3*$AM$17+AN3*$AN$17+AO3*$AO$17+AP3*$AP$17+AQ3*$AQ$17+AR3*$AR$17+AS3*$AS$17+AT3*$AT$17+AU3*$AU$17+AV3*$AV$17</f>
        <v>102.5</v>
      </c>
      <c r="AX3">
        <f aca="true" t="shared" si="3" ref="AX3:AX16">U3+AW3</f>
        <v>150.5</v>
      </c>
      <c r="AY3" s="35">
        <f>(AX3/AX$17)*Parametry!$C$3</f>
        <v>144.01913875598086</v>
      </c>
    </row>
    <row r="4" spans="1:51" ht="15">
      <c r="A4" t="str">
        <f>Total!A4</f>
        <v>Milky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6">
        <f t="shared" si="0"/>
        <v>0</v>
      </c>
      <c r="T4" s="38"/>
      <c r="U4" s="36">
        <f t="shared" si="1"/>
        <v>0</v>
      </c>
      <c r="V4" s="36"/>
      <c r="W4" s="36"/>
      <c r="X4" s="36"/>
      <c r="Y4" s="36"/>
      <c r="Z4" s="36"/>
      <c r="AA4" s="36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38">
        <f t="shared" si="2"/>
        <v>0</v>
      </c>
      <c r="AX4">
        <f t="shared" si="3"/>
        <v>0</v>
      </c>
      <c r="AY4" s="35">
        <f>(AX4/AX$17)*Parametry!$C$3</f>
        <v>0</v>
      </c>
    </row>
    <row r="5" spans="1:51" ht="15">
      <c r="A5" t="str">
        <f>Total!A5</f>
        <v>Sojky</v>
      </c>
      <c r="B5" s="8">
        <v>1</v>
      </c>
      <c r="C5" s="8">
        <v>1</v>
      </c>
      <c r="D5" s="8">
        <v>1</v>
      </c>
      <c r="E5" s="8"/>
      <c r="F5" s="8"/>
      <c r="G5" s="8">
        <v>1</v>
      </c>
      <c r="H5" s="8"/>
      <c r="I5" s="8"/>
      <c r="J5" s="8"/>
      <c r="K5" s="8"/>
      <c r="L5" s="8">
        <v>1</v>
      </c>
      <c r="M5" s="8"/>
      <c r="N5" s="8">
        <v>1</v>
      </c>
      <c r="O5" s="8"/>
      <c r="P5" s="8">
        <v>1</v>
      </c>
      <c r="Q5" s="8"/>
      <c r="R5" s="8"/>
      <c r="S5" s="36">
        <f t="shared" si="0"/>
        <v>55</v>
      </c>
      <c r="T5" s="38">
        <v>1</v>
      </c>
      <c r="U5" s="36">
        <f t="shared" si="1"/>
        <v>66</v>
      </c>
      <c r="V5" s="36"/>
      <c r="W5" s="36"/>
      <c r="X5" s="36"/>
      <c r="Y5" s="36"/>
      <c r="Z5" s="36"/>
      <c r="AA5" s="36"/>
      <c r="AB5" s="8"/>
      <c r="AC5" s="8"/>
      <c r="AD5" s="8"/>
      <c r="AE5" s="8"/>
      <c r="AF5" s="8"/>
      <c r="AG5" s="8"/>
      <c r="AH5" s="8"/>
      <c r="AI5" s="8">
        <v>1</v>
      </c>
      <c r="AJ5" s="8"/>
      <c r="AK5" s="8"/>
      <c r="AL5" s="8"/>
      <c r="AM5" s="8">
        <v>1</v>
      </c>
      <c r="AN5" s="8"/>
      <c r="AO5" s="8">
        <v>1</v>
      </c>
      <c r="AP5" s="8"/>
      <c r="AQ5" s="8"/>
      <c r="AR5" s="8">
        <v>1</v>
      </c>
      <c r="AS5" s="8"/>
      <c r="AT5" s="8"/>
      <c r="AU5" s="8"/>
      <c r="AV5" s="8"/>
      <c r="AW5" s="38">
        <f t="shared" si="2"/>
        <v>38</v>
      </c>
      <c r="AX5">
        <f t="shared" si="3"/>
        <v>104</v>
      </c>
      <c r="AY5" s="35">
        <f>(AX5/AX$17)*Parametry!$C$3</f>
        <v>99.52153110047847</v>
      </c>
    </row>
    <row r="6" spans="1:51" ht="15">
      <c r="A6" t="str">
        <f>Total!A6</f>
        <v>Sovy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36">
        <f t="shared" si="0"/>
        <v>0</v>
      </c>
      <c r="T6" s="38"/>
      <c r="U6" s="36">
        <f t="shared" si="1"/>
        <v>0</v>
      </c>
      <c r="V6" s="36"/>
      <c r="W6" s="36"/>
      <c r="X6" s="36"/>
      <c r="Y6" s="36"/>
      <c r="Z6" s="36"/>
      <c r="AA6" s="36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38">
        <f t="shared" si="2"/>
        <v>0</v>
      </c>
      <c r="AX6">
        <f t="shared" si="3"/>
        <v>0</v>
      </c>
      <c r="AY6" s="35">
        <f>(AX6/AX$17)*Parametry!$C$3</f>
        <v>0</v>
      </c>
    </row>
    <row r="7" spans="1:51" ht="15">
      <c r="A7" t="str">
        <f>Total!A7</f>
        <v>Poštolky</v>
      </c>
      <c r="B7" s="8">
        <v>1</v>
      </c>
      <c r="C7" s="8"/>
      <c r="D7" s="8">
        <v>1</v>
      </c>
      <c r="E7" s="8">
        <v>1</v>
      </c>
      <c r="F7" s="8">
        <v>1</v>
      </c>
      <c r="G7" s="8"/>
      <c r="H7" s="8"/>
      <c r="I7" s="8"/>
      <c r="J7" s="8"/>
      <c r="K7" s="8">
        <v>1</v>
      </c>
      <c r="L7" s="8">
        <v>1</v>
      </c>
      <c r="M7" s="8"/>
      <c r="N7" s="8"/>
      <c r="O7" s="8">
        <v>1</v>
      </c>
      <c r="P7" s="8">
        <v>1</v>
      </c>
      <c r="Q7" s="8">
        <v>1</v>
      </c>
      <c r="R7" s="8">
        <v>1</v>
      </c>
      <c r="S7" s="36">
        <f t="shared" si="0"/>
        <v>85</v>
      </c>
      <c r="T7" s="38">
        <v>1</v>
      </c>
      <c r="U7" s="36">
        <f t="shared" si="1"/>
        <v>102</v>
      </c>
      <c r="V7" s="36"/>
      <c r="W7" s="36"/>
      <c r="X7" s="36"/>
      <c r="Y7" s="36"/>
      <c r="Z7" s="36"/>
      <c r="AA7" s="36"/>
      <c r="AB7" s="8">
        <v>1</v>
      </c>
      <c r="AC7" s="8"/>
      <c r="AD7" s="8"/>
      <c r="AE7" s="8">
        <v>1</v>
      </c>
      <c r="AF7" s="8"/>
      <c r="AG7" s="8">
        <v>13</v>
      </c>
      <c r="AH7" s="8">
        <v>1</v>
      </c>
      <c r="AI7" s="8">
        <v>1</v>
      </c>
      <c r="AJ7" s="8"/>
      <c r="AK7" s="8">
        <v>1</v>
      </c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38">
        <f t="shared" si="2"/>
        <v>67.5</v>
      </c>
      <c r="AX7">
        <f t="shared" si="3"/>
        <v>169.5</v>
      </c>
      <c r="AY7" s="35">
        <f>(AX7/AX$17)*Parametry!$C$3</f>
        <v>162.20095693779905</v>
      </c>
    </row>
    <row r="8" spans="1:51" ht="15">
      <c r="A8" s="4" t="str">
        <f>Total!A8</f>
        <v>Tučňáci</v>
      </c>
      <c r="B8" s="8">
        <v>1</v>
      </c>
      <c r="C8" s="8"/>
      <c r="D8" s="8"/>
      <c r="E8" s="8">
        <v>1</v>
      </c>
      <c r="F8" s="8">
        <v>1</v>
      </c>
      <c r="G8" s="8">
        <v>1</v>
      </c>
      <c r="H8" s="8"/>
      <c r="I8" s="8"/>
      <c r="J8" s="8"/>
      <c r="K8" s="8"/>
      <c r="L8" s="8">
        <v>1</v>
      </c>
      <c r="M8" s="8"/>
      <c r="N8" s="8">
        <v>1</v>
      </c>
      <c r="O8" s="8"/>
      <c r="P8" s="8"/>
      <c r="Q8" s="8"/>
      <c r="R8" s="8"/>
      <c r="S8" s="36">
        <f t="shared" si="0"/>
        <v>35</v>
      </c>
      <c r="T8" s="38"/>
      <c r="U8" s="36">
        <f t="shared" si="1"/>
        <v>35</v>
      </c>
      <c r="V8" s="36"/>
      <c r="W8" s="36"/>
      <c r="X8" s="36"/>
      <c r="Y8" s="36"/>
      <c r="Z8" s="36"/>
      <c r="AA8" s="36"/>
      <c r="AB8" s="8">
        <v>1</v>
      </c>
      <c r="AC8" s="8"/>
      <c r="AD8" s="8"/>
      <c r="AE8" s="8"/>
      <c r="AF8" s="8"/>
      <c r="AG8" s="8">
        <v>9</v>
      </c>
      <c r="AH8" s="8">
        <v>1</v>
      </c>
      <c r="AI8" s="8">
        <v>1</v>
      </c>
      <c r="AJ8" s="8"/>
      <c r="AK8" s="8">
        <v>1</v>
      </c>
      <c r="AL8" s="8"/>
      <c r="AM8" s="8"/>
      <c r="AN8" s="8"/>
      <c r="AO8" s="8">
        <v>1</v>
      </c>
      <c r="AP8" s="8"/>
      <c r="AQ8" s="8"/>
      <c r="AR8" s="8"/>
      <c r="AS8" s="8"/>
      <c r="AT8" s="8"/>
      <c r="AU8" s="8">
        <v>1</v>
      </c>
      <c r="AV8" s="8"/>
      <c r="AW8" s="38">
        <f t="shared" si="2"/>
        <v>88.5</v>
      </c>
      <c r="AX8">
        <f t="shared" si="3"/>
        <v>123.5</v>
      </c>
      <c r="AY8" s="35">
        <f>(AX8/AX$17)*Parametry!$C$3</f>
        <v>118.18181818181819</v>
      </c>
    </row>
    <row r="9" spans="1:51" ht="15">
      <c r="A9" t="str">
        <f>Total!A9</f>
        <v>Kondoři</v>
      </c>
      <c r="B9" s="8">
        <v>1</v>
      </c>
      <c r="C9" s="18"/>
      <c r="D9" s="18"/>
      <c r="E9" s="18">
        <v>1</v>
      </c>
      <c r="F9" s="18"/>
      <c r="G9" s="18">
        <v>1</v>
      </c>
      <c r="H9" s="18">
        <v>1</v>
      </c>
      <c r="I9" s="18">
        <v>1</v>
      </c>
      <c r="J9" s="18">
        <v>1</v>
      </c>
      <c r="K9" s="18">
        <v>1</v>
      </c>
      <c r="L9" s="18"/>
      <c r="M9" s="18"/>
      <c r="N9" s="18">
        <v>1</v>
      </c>
      <c r="O9" s="18"/>
      <c r="P9" s="18">
        <v>1</v>
      </c>
      <c r="Q9" s="18"/>
      <c r="R9" s="18"/>
      <c r="S9" s="36">
        <f t="shared" si="0"/>
        <v>65</v>
      </c>
      <c r="T9" s="39"/>
      <c r="U9" s="36">
        <f t="shared" si="1"/>
        <v>65</v>
      </c>
      <c r="V9" s="37"/>
      <c r="W9" s="37"/>
      <c r="X9" s="37"/>
      <c r="Y9" s="37"/>
      <c r="Z9" s="37"/>
      <c r="AA9" s="37"/>
      <c r="AB9" s="18"/>
      <c r="AC9" s="18"/>
      <c r="AD9" s="18">
        <v>1</v>
      </c>
      <c r="AE9" s="18">
        <v>1</v>
      </c>
      <c r="AF9" s="18">
        <v>1</v>
      </c>
      <c r="AG9" s="18"/>
      <c r="AH9" s="18"/>
      <c r="AI9" s="18">
        <v>1</v>
      </c>
      <c r="AJ9" s="18"/>
      <c r="AK9" s="18"/>
      <c r="AL9" s="18">
        <v>1</v>
      </c>
      <c r="AM9" s="18">
        <v>1</v>
      </c>
      <c r="AN9" s="18">
        <v>1</v>
      </c>
      <c r="AO9" s="18"/>
      <c r="AP9" s="18"/>
      <c r="AQ9" s="18">
        <v>1</v>
      </c>
      <c r="AR9" s="18">
        <v>1</v>
      </c>
      <c r="AS9" s="18">
        <v>1</v>
      </c>
      <c r="AT9" s="18">
        <v>1</v>
      </c>
      <c r="AU9" s="18"/>
      <c r="AV9" s="18">
        <v>1</v>
      </c>
      <c r="AW9" s="38">
        <f t="shared" si="2"/>
        <v>114</v>
      </c>
      <c r="AX9">
        <f t="shared" si="3"/>
        <v>179</v>
      </c>
      <c r="AY9" s="35">
        <f>(AX9/AX$17)*Parametry!$C$3</f>
        <v>171.29186602870814</v>
      </c>
    </row>
    <row r="10" spans="1:51" ht="15">
      <c r="A10" t="str">
        <f>Total!A10</f>
        <v>Káňata</v>
      </c>
      <c r="B10" s="8">
        <v>1</v>
      </c>
      <c r="C10" s="8"/>
      <c r="D10" s="8"/>
      <c r="E10" s="8">
        <v>1</v>
      </c>
      <c r="F10" s="8"/>
      <c r="G10" s="8">
        <v>1</v>
      </c>
      <c r="H10" s="8"/>
      <c r="I10" s="8">
        <v>1</v>
      </c>
      <c r="J10" s="8"/>
      <c r="K10" s="8">
        <v>1</v>
      </c>
      <c r="L10" s="8"/>
      <c r="M10" s="8">
        <v>1</v>
      </c>
      <c r="N10" s="8">
        <v>1</v>
      </c>
      <c r="O10" s="8"/>
      <c r="P10" s="8">
        <v>1</v>
      </c>
      <c r="Q10" s="8">
        <v>1</v>
      </c>
      <c r="R10" s="8"/>
      <c r="S10" s="36">
        <f t="shared" si="0"/>
        <v>70</v>
      </c>
      <c r="T10" s="38"/>
      <c r="U10" s="36">
        <f t="shared" si="1"/>
        <v>70</v>
      </c>
      <c r="V10" s="36"/>
      <c r="W10" s="36"/>
      <c r="X10" s="36"/>
      <c r="Y10" s="36"/>
      <c r="Z10" s="36"/>
      <c r="AA10" s="36"/>
      <c r="AB10" s="8">
        <v>1</v>
      </c>
      <c r="AC10" s="8"/>
      <c r="AD10" s="8"/>
      <c r="AE10" s="8">
        <v>1</v>
      </c>
      <c r="AF10" s="8">
        <v>1</v>
      </c>
      <c r="AG10" s="8"/>
      <c r="AH10" s="8">
        <v>1</v>
      </c>
      <c r="AI10" s="8">
        <v>1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>
        <v>1</v>
      </c>
      <c r="AU10" s="8">
        <v>1</v>
      </c>
      <c r="AV10" s="8">
        <v>1</v>
      </c>
      <c r="AW10" s="38">
        <f t="shared" si="2"/>
        <v>101</v>
      </c>
      <c r="AX10">
        <f t="shared" si="3"/>
        <v>171</v>
      </c>
      <c r="AY10" s="35">
        <f>(AX10/AX$17)*Parametry!$C$3</f>
        <v>163.63636363636365</v>
      </c>
    </row>
    <row r="11" spans="1:51" ht="15">
      <c r="A11" t="str">
        <f>Total!A11</f>
        <v>Žlutá</v>
      </c>
      <c r="B11" s="8">
        <v>1</v>
      </c>
      <c r="C11" s="8">
        <v>1</v>
      </c>
      <c r="D11" s="8"/>
      <c r="E11" s="8">
        <v>1</v>
      </c>
      <c r="F11" s="8">
        <v>1</v>
      </c>
      <c r="G11" s="8">
        <v>1</v>
      </c>
      <c r="H11" s="8">
        <v>1</v>
      </c>
      <c r="I11" s="8"/>
      <c r="J11" s="8"/>
      <c r="K11" s="8"/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8"/>
      <c r="R11" s="8"/>
      <c r="S11" s="36">
        <f t="shared" si="0"/>
        <v>80</v>
      </c>
      <c r="T11" s="38"/>
      <c r="U11" s="36">
        <f t="shared" si="1"/>
        <v>80</v>
      </c>
      <c r="V11" s="36"/>
      <c r="W11" s="36"/>
      <c r="X11" s="36"/>
      <c r="Y11" s="36"/>
      <c r="Z11" s="36"/>
      <c r="AA11" s="36"/>
      <c r="AB11" s="8">
        <v>1</v>
      </c>
      <c r="AC11" s="8"/>
      <c r="AD11" s="8">
        <v>1</v>
      </c>
      <c r="AE11" s="8">
        <v>1</v>
      </c>
      <c r="AF11" s="8"/>
      <c r="AG11" s="8"/>
      <c r="AH11" s="8">
        <v>1</v>
      </c>
      <c r="AI11" s="8">
        <v>1</v>
      </c>
      <c r="AJ11" s="8"/>
      <c r="AK11" s="8"/>
      <c r="AL11" s="8"/>
      <c r="AM11" s="8"/>
      <c r="AN11" s="8">
        <v>1</v>
      </c>
      <c r="AO11" s="8"/>
      <c r="AP11" s="8"/>
      <c r="AQ11" s="8">
        <v>1</v>
      </c>
      <c r="AR11" s="8"/>
      <c r="AS11" s="8"/>
      <c r="AT11" s="8"/>
      <c r="AU11" s="8"/>
      <c r="AV11" s="8"/>
      <c r="AW11" s="38">
        <f t="shared" si="2"/>
        <v>82</v>
      </c>
      <c r="AX11">
        <f t="shared" si="3"/>
        <v>162</v>
      </c>
      <c r="AY11" s="35">
        <f>(AX11/AX$17)*Parametry!$C$3</f>
        <v>155.02392344497608</v>
      </c>
    </row>
    <row r="12" spans="1:51" ht="15">
      <c r="A12" t="str">
        <f>Total!A12</f>
        <v>Ostříži</v>
      </c>
      <c r="B12" s="8">
        <v>1</v>
      </c>
      <c r="C12" s="8"/>
      <c r="D12" s="8"/>
      <c r="E12" s="8">
        <v>1</v>
      </c>
      <c r="F12" s="8">
        <v>1</v>
      </c>
      <c r="G12" s="8"/>
      <c r="H12" s="8"/>
      <c r="I12" s="8"/>
      <c r="J12" s="8"/>
      <c r="K12" s="8">
        <v>1</v>
      </c>
      <c r="L12" s="8"/>
      <c r="M12" s="8"/>
      <c r="N12" s="8"/>
      <c r="O12" s="8">
        <v>1</v>
      </c>
      <c r="P12" s="8">
        <v>1</v>
      </c>
      <c r="Q12" s="8"/>
      <c r="R12" s="8"/>
      <c r="S12" s="36">
        <f t="shared" si="0"/>
        <v>50</v>
      </c>
      <c r="T12" s="38"/>
      <c r="U12" s="36">
        <f t="shared" si="1"/>
        <v>50</v>
      </c>
      <c r="V12" s="36"/>
      <c r="W12" s="36"/>
      <c r="X12" s="36"/>
      <c r="Y12" s="36"/>
      <c r="Z12" s="36"/>
      <c r="AA12" s="36"/>
      <c r="AB12" s="8">
        <v>1</v>
      </c>
      <c r="AC12" s="8"/>
      <c r="AD12" s="8"/>
      <c r="AE12" s="8">
        <v>1</v>
      </c>
      <c r="AF12" s="8"/>
      <c r="AG12" s="8"/>
      <c r="AH12" s="8">
        <v>1</v>
      </c>
      <c r="AI12" s="8">
        <v>1</v>
      </c>
      <c r="AJ12" s="8"/>
      <c r="AK12" s="8"/>
      <c r="AL12" s="8"/>
      <c r="AM12" s="8"/>
      <c r="AN12" s="8">
        <v>1</v>
      </c>
      <c r="AO12" s="8"/>
      <c r="AP12" s="8"/>
      <c r="AQ12" s="8">
        <v>1</v>
      </c>
      <c r="AR12" s="8"/>
      <c r="AS12" s="8"/>
      <c r="AT12" s="8">
        <v>1</v>
      </c>
      <c r="AU12" s="8"/>
      <c r="AV12" s="8">
        <v>1</v>
      </c>
      <c r="AW12" s="38">
        <f t="shared" si="2"/>
        <v>93</v>
      </c>
      <c r="AX12">
        <f t="shared" si="3"/>
        <v>143</v>
      </c>
      <c r="AY12" s="35">
        <f>(AX12/AX$17)*Parametry!$C$3</f>
        <v>136.8421052631579</v>
      </c>
    </row>
    <row r="13" spans="1:51" ht="15">
      <c r="A13" t="str">
        <f>Total!A13</f>
        <v>Pelikáni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6">
        <f t="shared" si="0"/>
        <v>0</v>
      </c>
      <c r="T13" s="38"/>
      <c r="U13" s="36">
        <f t="shared" si="1"/>
        <v>0</v>
      </c>
      <c r="V13" s="36"/>
      <c r="W13" s="36"/>
      <c r="X13" s="36"/>
      <c r="Y13" s="36"/>
      <c r="Z13" s="36"/>
      <c r="AA13" s="36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38">
        <f t="shared" si="2"/>
        <v>0</v>
      </c>
      <c r="AX13">
        <f t="shared" si="3"/>
        <v>0</v>
      </c>
      <c r="AY13" s="35">
        <f>(AX13/AX$17)*Parametry!$C$3</f>
        <v>0</v>
      </c>
    </row>
    <row r="14" spans="1:51" ht="15">
      <c r="A14" t="str">
        <f>Total!A14</f>
        <v>Jestřábi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6">
        <f t="shared" si="0"/>
        <v>0</v>
      </c>
      <c r="T14" s="38"/>
      <c r="U14" s="36">
        <f t="shared" si="1"/>
        <v>0</v>
      </c>
      <c r="V14" s="36"/>
      <c r="W14" s="36"/>
      <c r="X14" s="36"/>
      <c r="Y14" s="36"/>
      <c r="Z14" s="36"/>
      <c r="AA14" s="36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38">
        <f t="shared" si="2"/>
        <v>0</v>
      </c>
      <c r="AX14">
        <f t="shared" si="3"/>
        <v>0</v>
      </c>
      <c r="AY14" s="35">
        <f>(AX14/AX$17)*Parametry!$C$3</f>
        <v>0</v>
      </c>
    </row>
    <row r="15" spans="1:51" ht="15">
      <c r="A15" t="str">
        <f>Total!A15</f>
        <v>Modré želvy</v>
      </c>
      <c r="B15" s="8">
        <v>1</v>
      </c>
      <c r="C15" s="8"/>
      <c r="D15" s="8"/>
      <c r="E15" s="8">
        <v>1</v>
      </c>
      <c r="F15" s="8">
        <v>1</v>
      </c>
      <c r="G15" s="8"/>
      <c r="H15" s="8"/>
      <c r="I15" s="8">
        <v>1</v>
      </c>
      <c r="J15" s="8">
        <v>1</v>
      </c>
      <c r="K15" s="8"/>
      <c r="L15" s="8">
        <v>1</v>
      </c>
      <c r="M15" s="8"/>
      <c r="N15" s="8"/>
      <c r="O15" s="8">
        <v>1</v>
      </c>
      <c r="P15" s="8">
        <v>1</v>
      </c>
      <c r="Q15" s="8">
        <v>1</v>
      </c>
      <c r="R15" s="8">
        <v>1</v>
      </c>
      <c r="S15" s="36">
        <f t="shared" si="0"/>
        <v>85</v>
      </c>
      <c r="T15" s="38"/>
      <c r="U15" s="36">
        <f t="shared" si="1"/>
        <v>85</v>
      </c>
      <c r="V15" s="36"/>
      <c r="W15" s="36"/>
      <c r="X15" s="36"/>
      <c r="Y15" s="36"/>
      <c r="Z15" s="36"/>
      <c r="AA15" s="36"/>
      <c r="AB15" s="8"/>
      <c r="AC15" s="8"/>
      <c r="AD15" s="8">
        <v>1</v>
      </c>
      <c r="AE15" s="8">
        <v>1</v>
      </c>
      <c r="AF15" s="8">
        <v>1</v>
      </c>
      <c r="AG15" s="8">
        <v>12</v>
      </c>
      <c r="AH15" s="8">
        <v>1</v>
      </c>
      <c r="AI15" s="8">
        <v>1</v>
      </c>
      <c r="AJ15" s="8"/>
      <c r="AK15" s="8">
        <v>1</v>
      </c>
      <c r="AL15" s="8"/>
      <c r="AM15" s="8">
        <v>1</v>
      </c>
      <c r="AN15" s="8">
        <v>1</v>
      </c>
      <c r="AO15" s="8"/>
      <c r="AP15" s="8"/>
      <c r="AQ15" s="8">
        <v>1</v>
      </c>
      <c r="AR15" s="8">
        <v>1</v>
      </c>
      <c r="AS15" s="8"/>
      <c r="AT15" s="8">
        <v>1</v>
      </c>
      <c r="AU15" s="8"/>
      <c r="AV15" s="8">
        <v>1</v>
      </c>
      <c r="AW15" s="38">
        <f t="shared" si="2"/>
        <v>124</v>
      </c>
      <c r="AX15">
        <f t="shared" si="3"/>
        <v>209</v>
      </c>
      <c r="AY15" s="35">
        <f>(AX15/AX$17)*Parametry!$C$3</f>
        <v>200</v>
      </c>
    </row>
    <row r="16" spans="1:51" ht="15">
      <c r="A16" t="str">
        <f>Total!A16</f>
        <v>Agamy</v>
      </c>
      <c r="B16" s="8"/>
      <c r="C16" s="8"/>
      <c r="D16" s="8"/>
      <c r="E16" s="8"/>
      <c r="F16" s="8">
        <v>1</v>
      </c>
      <c r="G16" s="8"/>
      <c r="H16" s="8"/>
      <c r="I16" s="8">
        <v>1</v>
      </c>
      <c r="J16" s="8"/>
      <c r="K16" s="8"/>
      <c r="L16" s="8">
        <v>1</v>
      </c>
      <c r="M16" s="8"/>
      <c r="N16" s="8"/>
      <c r="O16" s="8"/>
      <c r="P16" s="8"/>
      <c r="Q16" s="8"/>
      <c r="R16" s="8"/>
      <c r="S16" s="36">
        <f t="shared" si="0"/>
        <v>15</v>
      </c>
      <c r="T16" s="38"/>
      <c r="U16" s="36">
        <f t="shared" si="1"/>
        <v>15</v>
      </c>
      <c r="V16" s="36"/>
      <c r="W16" s="36"/>
      <c r="X16" s="36"/>
      <c r="Y16" s="36"/>
      <c r="Z16" s="36"/>
      <c r="AA16" s="36"/>
      <c r="AB16" s="8"/>
      <c r="AC16" s="8"/>
      <c r="AD16" s="8"/>
      <c r="AE16" s="8"/>
      <c r="AF16" s="8">
        <v>1</v>
      </c>
      <c r="AG16" s="8">
        <v>18</v>
      </c>
      <c r="AH16" s="8">
        <v>1</v>
      </c>
      <c r="AI16" s="8"/>
      <c r="AJ16" s="8"/>
      <c r="AK16" s="8">
        <v>1</v>
      </c>
      <c r="AL16" s="8"/>
      <c r="AM16" s="8">
        <v>1</v>
      </c>
      <c r="AN16" s="8"/>
      <c r="AO16" s="8"/>
      <c r="AP16" s="8"/>
      <c r="AQ16" s="8"/>
      <c r="AR16" s="8"/>
      <c r="AS16" s="8"/>
      <c r="AT16" s="8"/>
      <c r="AU16" s="8"/>
      <c r="AV16" s="8">
        <v>1</v>
      </c>
      <c r="AW16" s="38">
        <f t="shared" si="2"/>
        <v>60</v>
      </c>
      <c r="AX16">
        <f t="shared" si="3"/>
        <v>75</v>
      </c>
      <c r="AY16" s="35">
        <f>(AX16/AX$17)*Parametry!$C$3</f>
        <v>71.77033492822966</v>
      </c>
    </row>
    <row r="17" spans="1:50" ht="15">
      <c r="A17" t="s">
        <v>139</v>
      </c>
      <c r="B17" s="12">
        <v>5</v>
      </c>
      <c r="C17" s="12">
        <v>5</v>
      </c>
      <c r="D17" s="12">
        <v>5</v>
      </c>
      <c r="E17" s="12">
        <v>5</v>
      </c>
      <c r="F17" s="12">
        <v>5</v>
      </c>
      <c r="G17" s="12">
        <v>5</v>
      </c>
      <c r="H17" s="12">
        <v>5</v>
      </c>
      <c r="I17" s="12">
        <v>5</v>
      </c>
      <c r="J17" s="12">
        <v>5</v>
      </c>
      <c r="K17" s="12">
        <v>5</v>
      </c>
      <c r="L17" s="12">
        <v>5</v>
      </c>
      <c r="M17" s="12">
        <v>5</v>
      </c>
      <c r="N17" s="12">
        <v>10</v>
      </c>
      <c r="O17" s="12">
        <v>10</v>
      </c>
      <c r="P17" s="12">
        <v>20</v>
      </c>
      <c r="Q17" s="12">
        <v>10</v>
      </c>
      <c r="R17" s="12">
        <v>15</v>
      </c>
      <c r="S17" s="12"/>
      <c r="T17" s="14"/>
      <c r="U17" s="12"/>
      <c r="V17" s="12"/>
      <c r="W17" s="12"/>
      <c r="X17" s="12"/>
      <c r="Y17" s="12"/>
      <c r="Z17" s="12"/>
      <c r="AA17" s="12"/>
      <c r="AB17" s="12">
        <v>20</v>
      </c>
      <c r="AC17" s="12">
        <v>15</v>
      </c>
      <c r="AD17" s="12">
        <v>7</v>
      </c>
      <c r="AE17" s="12">
        <v>7</v>
      </c>
      <c r="AF17" s="13">
        <v>12</v>
      </c>
      <c r="AG17" s="13">
        <v>0.5</v>
      </c>
      <c r="AH17" s="13">
        <v>12</v>
      </c>
      <c r="AI17" s="13">
        <v>12</v>
      </c>
      <c r="AJ17" s="13">
        <v>10</v>
      </c>
      <c r="AK17" s="13">
        <v>10</v>
      </c>
      <c r="AL17" s="13">
        <v>12</v>
      </c>
      <c r="AM17" s="13">
        <v>7</v>
      </c>
      <c r="AN17" s="13">
        <v>16</v>
      </c>
      <c r="AO17" s="13">
        <v>10</v>
      </c>
      <c r="AP17" s="13">
        <v>8</v>
      </c>
      <c r="AQ17" s="13">
        <v>8</v>
      </c>
      <c r="AR17" s="13">
        <v>9</v>
      </c>
      <c r="AS17" s="13">
        <v>6</v>
      </c>
      <c r="AT17" s="13">
        <v>8</v>
      </c>
      <c r="AU17" s="13">
        <v>20</v>
      </c>
      <c r="AV17" s="13">
        <v>10</v>
      </c>
      <c r="AW17" s="13"/>
      <c r="AX17">
        <f>IF(MAX(AX2:AX16)=0,1,MAX(AX2:AX16))</f>
        <v>209</v>
      </c>
    </row>
  </sheetData>
  <sheetProtection/>
  <conditionalFormatting sqref="AZ2:AZ16">
    <cfRule type="cellIs" priority="2" dxfId="1" operator="equal">
      <formula>2</formula>
    </cfRule>
    <cfRule type="cellIs" priority="3" dxfId="0" operator="equal">
      <formula>1</formula>
    </cfRule>
  </conditionalFormatting>
  <conditionalFormatting sqref="B2:R16 T2:AW16">
    <cfRule type="cellIs" priority="20" dxfId="2" operator="greaterThan">
      <formula>Výprava!#REF!</formula>
    </cfRule>
  </conditionalFormatting>
  <conditionalFormatting sqref="S2:S16">
    <cfRule type="cellIs" priority="1" dxfId="2" operator="greaterThan">
      <formula>Výprava!#REF!</formula>
    </cfRule>
  </conditionalFormatting>
  <printOptions/>
  <pageMargins left="0.23" right="0.46" top="0.7480314960629921" bottom="0.7480314960629921" header="0.31496062992125984" footer="0.31496062992125984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4" width="12.00390625" style="0" bestFit="1" customWidth="1"/>
    <col min="5" max="5" width="17.7109375" style="0" bestFit="1" customWidth="1"/>
    <col min="6" max="7" width="12.00390625" style="0" bestFit="1" customWidth="1"/>
    <col min="8" max="8" width="15.140625" style="0" bestFit="1" customWidth="1"/>
    <col min="9" max="10" width="12.00390625" style="0" bestFit="1" customWidth="1"/>
    <col min="11" max="12" width="7.7109375" style="0" bestFit="1" customWidth="1"/>
    <col min="13" max="13" width="19.00390625" style="0" bestFit="1" customWidth="1"/>
  </cols>
  <sheetData>
    <row r="1" spans="1:13" ht="15">
      <c r="A1" s="5" t="str">
        <f>Total!A1</f>
        <v>družina</v>
      </c>
      <c r="B1" s="3" t="s">
        <v>99</v>
      </c>
      <c r="C1" s="3" t="s">
        <v>151</v>
      </c>
      <c r="D1" s="3" t="s">
        <v>154</v>
      </c>
      <c r="E1" s="3" t="s">
        <v>155</v>
      </c>
      <c r="F1" s="3" t="s">
        <v>156</v>
      </c>
      <c r="G1" s="3" t="s">
        <v>157</v>
      </c>
      <c r="H1" s="3" t="s">
        <v>158</v>
      </c>
      <c r="I1" s="3" t="s">
        <v>159</v>
      </c>
      <c r="J1" s="3" t="s">
        <v>160</v>
      </c>
      <c r="K1" s="3" t="s">
        <v>3</v>
      </c>
      <c r="L1" s="3" t="s">
        <v>20</v>
      </c>
      <c r="M1" s="3" t="s">
        <v>153</v>
      </c>
    </row>
    <row r="2" spans="1:13" ht="15">
      <c r="A2" s="23" t="str">
        <f>Total!A2</f>
        <v>Rybičky</v>
      </c>
      <c r="B2" s="38">
        <v>0</v>
      </c>
      <c r="C2" s="38">
        <v>10</v>
      </c>
      <c r="D2" s="38">
        <v>0</v>
      </c>
      <c r="E2" s="38">
        <v>0</v>
      </c>
      <c r="F2" s="38">
        <v>7</v>
      </c>
      <c r="G2" s="38">
        <v>3</v>
      </c>
      <c r="H2" s="38">
        <v>3</v>
      </c>
      <c r="I2" s="38">
        <v>3</v>
      </c>
      <c r="J2" s="38">
        <v>25</v>
      </c>
      <c r="K2" s="35">
        <f>B2/$B$17*$B$18+C2/$C$17*$C$18+D2/$D$17*$D$18+E2/$E$17*$E$18+F2/$F$17*$F$18+G2/$G$17*$G$18+H2/$H$17*$H$18+I2/$I$17*$I$18+J2/$J$17*$J$18</f>
        <v>77.29847494553377</v>
      </c>
      <c r="L2">
        <f>RANK(K2,$K$2:$K$16)</f>
        <v>10</v>
      </c>
      <c r="M2">
        <f>RANK(K2,$K$2:$K$8)</f>
        <v>4</v>
      </c>
    </row>
    <row r="3" spans="1:13" ht="15">
      <c r="A3" s="23" t="str">
        <f>Total!A3</f>
        <v>Vevolišky</v>
      </c>
      <c r="B3" s="38">
        <v>0</v>
      </c>
      <c r="C3" s="38">
        <v>10</v>
      </c>
      <c r="D3" s="38">
        <v>3</v>
      </c>
      <c r="E3" s="38">
        <v>0</v>
      </c>
      <c r="F3" s="38">
        <v>17</v>
      </c>
      <c r="G3" s="38">
        <v>0</v>
      </c>
      <c r="H3" s="38">
        <v>2</v>
      </c>
      <c r="I3" s="38">
        <v>3</v>
      </c>
      <c r="J3" s="38">
        <v>20</v>
      </c>
      <c r="K3" s="35">
        <f aca="true" t="shared" si="0" ref="K3:K16">B3/$B$17*$B$18+C3/$C$17*$C$18+D3/$D$17*$D$18+E3/$E$17*$E$18+F3/$F$17*$F$18+G3/$G$17*$G$18+H3/$H$17*$H$18+I3/$I$17*$I$18+J3/$J$17*$J$18</f>
        <v>90.37037037037037</v>
      </c>
      <c r="L3">
        <f aca="true" t="shared" si="1" ref="L3:L16">RANK(K3,$K$2:$K$16)</f>
        <v>6</v>
      </c>
      <c r="M3">
        <f aca="true" t="shared" si="2" ref="M3:M8">RANK(K3,$K$2:$K$8)</f>
        <v>1</v>
      </c>
    </row>
    <row r="4" spans="1:13" ht="15">
      <c r="A4" s="23" t="str">
        <f>Total!A4</f>
        <v>Milky</v>
      </c>
      <c r="B4" s="38"/>
      <c r="C4" s="38"/>
      <c r="D4" s="38"/>
      <c r="E4" s="38"/>
      <c r="F4" s="38"/>
      <c r="G4" s="38"/>
      <c r="H4" s="38"/>
      <c r="I4" s="38"/>
      <c r="J4" s="38"/>
      <c r="K4" s="35">
        <f t="shared" si="0"/>
        <v>0</v>
      </c>
      <c r="L4">
        <f t="shared" si="1"/>
        <v>12</v>
      </c>
      <c r="M4">
        <f t="shared" si="2"/>
        <v>6</v>
      </c>
    </row>
    <row r="5" spans="1:13" ht="15">
      <c r="A5" s="23" t="str">
        <f>Total!A5</f>
        <v>Sojky</v>
      </c>
      <c r="B5" s="38">
        <v>0</v>
      </c>
      <c r="C5" s="38">
        <v>10</v>
      </c>
      <c r="D5" s="38">
        <v>0</v>
      </c>
      <c r="E5" s="38">
        <v>0</v>
      </c>
      <c r="F5" s="38">
        <v>10</v>
      </c>
      <c r="G5" s="38">
        <v>0</v>
      </c>
      <c r="H5" s="38">
        <v>2</v>
      </c>
      <c r="I5" s="38">
        <v>2</v>
      </c>
      <c r="J5" s="38">
        <v>15</v>
      </c>
      <c r="K5" s="35">
        <f t="shared" si="0"/>
        <v>59.73856209150327</v>
      </c>
      <c r="L5">
        <f t="shared" si="1"/>
        <v>11</v>
      </c>
      <c r="M5">
        <f t="shared" si="2"/>
        <v>5</v>
      </c>
    </row>
    <row r="6" spans="1:13" ht="15">
      <c r="A6" s="23" t="str">
        <f>Total!A6</f>
        <v>Sovy</v>
      </c>
      <c r="B6" s="38"/>
      <c r="C6" s="38"/>
      <c r="D6" s="38"/>
      <c r="E6" s="38"/>
      <c r="F6" s="38"/>
      <c r="G6" s="38"/>
      <c r="H6" s="38"/>
      <c r="I6" s="38"/>
      <c r="J6" s="38"/>
      <c r="K6" s="35">
        <f t="shared" si="0"/>
        <v>0</v>
      </c>
      <c r="L6">
        <f t="shared" si="1"/>
        <v>12</v>
      </c>
      <c r="M6">
        <f t="shared" si="2"/>
        <v>6</v>
      </c>
    </row>
    <row r="7" spans="1:13" ht="15">
      <c r="A7" s="23" t="str">
        <f>Total!A7</f>
        <v>Poštolky</v>
      </c>
      <c r="B7" s="38">
        <v>0</v>
      </c>
      <c r="C7" s="38">
        <v>10</v>
      </c>
      <c r="D7" s="38">
        <v>0</v>
      </c>
      <c r="E7" s="38">
        <v>0</v>
      </c>
      <c r="F7" s="38">
        <v>6</v>
      </c>
      <c r="G7" s="38">
        <v>9</v>
      </c>
      <c r="H7" s="38">
        <v>2</v>
      </c>
      <c r="I7" s="38">
        <v>3</v>
      </c>
      <c r="J7" s="38">
        <v>25</v>
      </c>
      <c r="K7" s="35">
        <f t="shared" si="0"/>
        <v>88.5838779956427</v>
      </c>
      <c r="L7">
        <f t="shared" si="1"/>
        <v>7</v>
      </c>
      <c r="M7">
        <f t="shared" si="2"/>
        <v>2</v>
      </c>
    </row>
    <row r="8" spans="1:13" ht="15">
      <c r="A8" s="23" t="str">
        <f>Total!A8</f>
        <v>Tučňáci</v>
      </c>
      <c r="B8" s="38">
        <v>0</v>
      </c>
      <c r="C8" s="38">
        <v>10</v>
      </c>
      <c r="D8" s="38">
        <v>0</v>
      </c>
      <c r="E8" s="38">
        <v>0</v>
      </c>
      <c r="F8" s="38">
        <v>15</v>
      </c>
      <c r="G8" s="38">
        <v>0</v>
      </c>
      <c r="H8" s="38">
        <v>6</v>
      </c>
      <c r="I8" s="38">
        <v>3</v>
      </c>
      <c r="J8" s="38">
        <v>25</v>
      </c>
      <c r="K8" s="35">
        <f t="shared" si="0"/>
        <v>87.0152505446623</v>
      </c>
      <c r="L8">
        <f t="shared" si="1"/>
        <v>9</v>
      </c>
      <c r="M8" s="4">
        <f t="shared" si="2"/>
        <v>3</v>
      </c>
    </row>
    <row r="9" spans="1:13" ht="15">
      <c r="A9" s="23" t="str">
        <f>Total!A9</f>
        <v>Kondoři</v>
      </c>
      <c r="B9" s="38">
        <v>0</v>
      </c>
      <c r="C9" s="38">
        <v>10</v>
      </c>
      <c r="D9" s="38">
        <v>0</v>
      </c>
      <c r="E9" s="38">
        <v>0</v>
      </c>
      <c r="F9" s="38">
        <v>17</v>
      </c>
      <c r="G9" s="38">
        <v>0</v>
      </c>
      <c r="H9" s="38">
        <v>7</v>
      </c>
      <c r="I9" s="38">
        <v>4</v>
      </c>
      <c r="J9" s="38">
        <v>25</v>
      </c>
      <c r="K9" s="35">
        <f t="shared" si="0"/>
        <v>96.29629629629629</v>
      </c>
      <c r="L9">
        <f t="shared" si="1"/>
        <v>5</v>
      </c>
      <c r="M9">
        <f>RANK(K9,$K$9:$K$16)</f>
        <v>5</v>
      </c>
    </row>
    <row r="10" spans="1:13" ht="15">
      <c r="A10" s="23" t="str">
        <f>Total!A10</f>
        <v>Káňata</v>
      </c>
      <c r="B10" s="38">
        <v>2</v>
      </c>
      <c r="C10" s="38">
        <v>10</v>
      </c>
      <c r="D10" s="38">
        <v>0</v>
      </c>
      <c r="E10" s="38">
        <v>0</v>
      </c>
      <c r="F10" s="38">
        <v>10</v>
      </c>
      <c r="G10" s="38">
        <v>0</v>
      </c>
      <c r="H10" s="38">
        <v>3</v>
      </c>
      <c r="I10" s="38">
        <v>4</v>
      </c>
      <c r="J10" s="38">
        <v>25</v>
      </c>
      <c r="K10" s="35">
        <f t="shared" si="0"/>
        <v>87.14596949891067</v>
      </c>
      <c r="L10">
        <f t="shared" si="1"/>
        <v>8</v>
      </c>
      <c r="M10">
        <f aca="true" t="shared" si="3" ref="M10:M16">RANK(K10,$K$9:$K$16)</f>
        <v>6</v>
      </c>
    </row>
    <row r="11" spans="1:13" ht="15">
      <c r="A11" s="23" t="str">
        <f>Total!A11</f>
        <v>Žlutá</v>
      </c>
      <c r="B11" s="38">
        <v>1</v>
      </c>
      <c r="C11" s="38">
        <v>10</v>
      </c>
      <c r="D11" s="38">
        <v>0</v>
      </c>
      <c r="E11" s="38">
        <v>0</v>
      </c>
      <c r="F11" s="38">
        <v>15</v>
      </c>
      <c r="G11" s="38">
        <v>0</v>
      </c>
      <c r="H11" s="38">
        <v>10</v>
      </c>
      <c r="I11" s="38">
        <v>4</v>
      </c>
      <c r="J11" s="38">
        <v>25</v>
      </c>
      <c r="K11" s="35">
        <f t="shared" si="0"/>
        <v>104.79302832244007</v>
      </c>
      <c r="L11">
        <f t="shared" si="1"/>
        <v>4</v>
      </c>
      <c r="M11">
        <f t="shared" si="3"/>
        <v>4</v>
      </c>
    </row>
    <row r="12" spans="1:13" ht="15">
      <c r="A12" s="23" t="str">
        <f>Total!A12</f>
        <v>Ostříži</v>
      </c>
      <c r="B12" s="38">
        <v>2</v>
      </c>
      <c r="C12" s="38">
        <v>10</v>
      </c>
      <c r="D12" s="38">
        <v>2</v>
      </c>
      <c r="E12" s="38">
        <v>5</v>
      </c>
      <c r="F12" s="38">
        <v>17</v>
      </c>
      <c r="G12" s="38">
        <v>0</v>
      </c>
      <c r="H12" s="38">
        <v>6</v>
      </c>
      <c r="I12" s="38">
        <v>4</v>
      </c>
      <c r="J12" s="38">
        <v>25</v>
      </c>
      <c r="K12" s="35">
        <f t="shared" si="0"/>
        <v>134.07407407407408</v>
      </c>
      <c r="L12">
        <f t="shared" si="1"/>
        <v>2</v>
      </c>
      <c r="M12">
        <f t="shared" si="3"/>
        <v>2</v>
      </c>
    </row>
    <row r="13" spans="1:13" ht="15">
      <c r="A13" s="23" t="str">
        <f>Total!A13</f>
        <v>Pelikáni</v>
      </c>
      <c r="B13" s="38"/>
      <c r="C13" s="38"/>
      <c r="D13" s="38"/>
      <c r="E13" s="38"/>
      <c r="F13" s="38"/>
      <c r="G13" s="38"/>
      <c r="H13" s="38"/>
      <c r="I13" s="38"/>
      <c r="J13" s="38"/>
      <c r="K13" s="35">
        <f t="shared" si="0"/>
        <v>0</v>
      </c>
      <c r="L13">
        <f t="shared" si="1"/>
        <v>12</v>
      </c>
      <c r="M13">
        <f t="shared" si="3"/>
        <v>7</v>
      </c>
    </row>
    <row r="14" spans="1:13" ht="15">
      <c r="A14" s="23" t="str">
        <f>Total!A14</f>
        <v>Jestřábi</v>
      </c>
      <c r="B14" s="38"/>
      <c r="C14" s="38"/>
      <c r="D14" s="38"/>
      <c r="E14" s="38"/>
      <c r="F14" s="38"/>
      <c r="G14" s="38"/>
      <c r="H14" s="38"/>
      <c r="I14" s="38"/>
      <c r="J14" s="38"/>
      <c r="K14" s="35">
        <f t="shared" si="0"/>
        <v>0</v>
      </c>
      <c r="L14">
        <f t="shared" si="1"/>
        <v>12</v>
      </c>
      <c r="M14">
        <f t="shared" si="3"/>
        <v>7</v>
      </c>
    </row>
    <row r="15" spans="1:13" ht="15">
      <c r="A15" s="23" t="str">
        <f>Total!A15</f>
        <v>Modré želvy</v>
      </c>
      <c r="B15" s="38">
        <v>0</v>
      </c>
      <c r="C15" s="38">
        <v>10</v>
      </c>
      <c r="D15" s="38">
        <v>4</v>
      </c>
      <c r="E15" s="38">
        <v>0</v>
      </c>
      <c r="F15" s="38">
        <v>8</v>
      </c>
      <c r="G15" s="38">
        <v>6</v>
      </c>
      <c r="H15" s="38">
        <v>4</v>
      </c>
      <c r="I15" s="38">
        <v>5</v>
      </c>
      <c r="J15" s="38">
        <v>25</v>
      </c>
      <c r="K15" s="35">
        <f t="shared" si="0"/>
        <v>114.90196078431372</v>
      </c>
      <c r="L15">
        <f t="shared" si="1"/>
        <v>3</v>
      </c>
      <c r="M15">
        <f t="shared" si="3"/>
        <v>3</v>
      </c>
    </row>
    <row r="16" spans="1:13" ht="15">
      <c r="A16" s="23" t="str">
        <f>Total!A16</f>
        <v>Agamy</v>
      </c>
      <c r="B16" s="38">
        <v>2</v>
      </c>
      <c r="C16" s="38">
        <v>10</v>
      </c>
      <c r="D16" s="38">
        <v>3</v>
      </c>
      <c r="E16" s="38">
        <v>5</v>
      </c>
      <c r="F16" s="38">
        <v>17</v>
      </c>
      <c r="G16" s="38">
        <v>6</v>
      </c>
      <c r="H16" s="38">
        <v>2</v>
      </c>
      <c r="I16" s="38">
        <v>3</v>
      </c>
      <c r="J16" s="38">
        <v>30</v>
      </c>
      <c r="K16" s="35">
        <f t="shared" si="0"/>
        <v>143.7037037037037</v>
      </c>
      <c r="L16">
        <f t="shared" si="1"/>
        <v>1</v>
      </c>
      <c r="M16">
        <f t="shared" si="3"/>
        <v>1</v>
      </c>
    </row>
    <row r="17" spans="1:10" ht="15">
      <c r="A17" s="6" t="s">
        <v>10</v>
      </c>
      <c r="B17" s="17">
        <v>5</v>
      </c>
      <c r="C17" s="17">
        <v>10</v>
      </c>
      <c r="D17" s="17">
        <v>5</v>
      </c>
      <c r="E17" s="17">
        <v>5</v>
      </c>
      <c r="F17" s="17">
        <v>17</v>
      </c>
      <c r="G17" s="17">
        <v>9</v>
      </c>
      <c r="H17" s="17">
        <v>10</v>
      </c>
      <c r="I17" s="17">
        <v>5</v>
      </c>
      <c r="J17" s="17">
        <v>30</v>
      </c>
    </row>
    <row r="18" spans="1:11" ht="15">
      <c r="A18" s="6" t="s">
        <v>161</v>
      </c>
      <c r="B18">
        <f>$K$18*B19</f>
        <v>22.22222222222222</v>
      </c>
      <c r="C18">
        <f aca="true" t="shared" si="4" ref="C18:J18">$K$18*C19</f>
        <v>22.22222222222222</v>
      </c>
      <c r="D18">
        <f t="shared" si="4"/>
        <v>22.22222222222222</v>
      </c>
      <c r="E18">
        <f t="shared" si="4"/>
        <v>22.22222222222222</v>
      </c>
      <c r="F18">
        <f t="shared" si="4"/>
        <v>22.22222222222222</v>
      </c>
      <c r="G18">
        <f t="shared" si="4"/>
        <v>22.22222222222222</v>
      </c>
      <c r="H18">
        <f t="shared" si="4"/>
        <v>22.22222222222222</v>
      </c>
      <c r="I18">
        <f t="shared" si="4"/>
        <v>22.22222222222222</v>
      </c>
      <c r="J18">
        <f t="shared" si="4"/>
        <v>22.22222222222222</v>
      </c>
      <c r="K18">
        <f>Parametry!E3</f>
        <v>200</v>
      </c>
    </row>
    <row r="19" spans="1:11" ht="15">
      <c r="A19" s="6" t="s">
        <v>9</v>
      </c>
      <c r="B19" s="7">
        <f>4/36</f>
        <v>0.1111111111111111</v>
      </c>
      <c r="C19" s="7">
        <f aca="true" t="shared" si="5" ref="C19:J19">4/36</f>
        <v>0.1111111111111111</v>
      </c>
      <c r="D19" s="7">
        <f t="shared" si="5"/>
        <v>0.1111111111111111</v>
      </c>
      <c r="E19" s="7">
        <f t="shared" si="5"/>
        <v>0.1111111111111111</v>
      </c>
      <c r="F19" s="7">
        <f t="shared" si="5"/>
        <v>0.1111111111111111</v>
      </c>
      <c r="G19" s="7">
        <f t="shared" si="5"/>
        <v>0.1111111111111111</v>
      </c>
      <c r="H19" s="7">
        <f t="shared" si="5"/>
        <v>0.1111111111111111</v>
      </c>
      <c r="I19" s="7">
        <f t="shared" si="5"/>
        <v>0.1111111111111111</v>
      </c>
      <c r="J19" s="7">
        <f t="shared" si="5"/>
        <v>0.1111111111111111</v>
      </c>
      <c r="K19" s="2">
        <f>SUM(B19:J19)</f>
        <v>1.0000000000000002</v>
      </c>
    </row>
  </sheetData>
  <sheetProtection/>
  <conditionalFormatting sqref="K19">
    <cfRule type="cellIs" priority="13" dxfId="11" operator="equal">
      <formula>1</formula>
    </cfRule>
    <cfRule type="cellIs" priority="14" dxfId="10" operator="equal">
      <formula>1</formula>
    </cfRule>
  </conditionalFormatting>
  <conditionalFormatting sqref="K2:K16">
    <cfRule type="cellIs" priority="11" dxfId="2" operator="greaterThan">
      <formula>$K$18</formula>
    </cfRule>
  </conditionalFormatting>
  <conditionalFormatting sqref="L2:L16">
    <cfRule type="cellIs" priority="9" dxfId="1" operator="equal">
      <formula>2</formula>
    </cfRule>
    <cfRule type="cellIs" priority="10" dxfId="0" operator="equal">
      <formula>1</formula>
    </cfRule>
  </conditionalFormatting>
  <conditionalFormatting sqref="M2:M16">
    <cfRule type="cellIs" priority="3" dxfId="1" operator="equal">
      <formula>2</formula>
    </cfRule>
    <cfRule type="cellIs" priority="4" dxfId="0" operator="equal">
      <formula>1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9.00390625" style="0" bestFit="1" customWidth="1"/>
    <col min="3" max="3" width="12.28125" style="0" bestFit="1" customWidth="1"/>
    <col min="4" max="4" width="7.7109375" style="0" bestFit="1" customWidth="1"/>
    <col min="5" max="5" width="8.140625" style="0" customWidth="1"/>
  </cols>
  <sheetData>
    <row r="1" spans="1:5" ht="15">
      <c r="A1" s="16" t="str">
        <f>Total!A1</f>
        <v>družina</v>
      </c>
      <c r="B1" s="16" t="s">
        <v>16</v>
      </c>
      <c r="C1" s="16" t="s">
        <v>17</v>
      </c>
      <c r="D1" s="16" t="s">
        <v>15</v>
      </c>
      <c r="E1" s="16" t="s">
        <v>3</v>
      </c>
    </row>
    <row r="2" spans="1:5" ht="15">
      <c r="A2" t="str">
        <f>Total!A2</f>
        <v>Rybičky</v>
      </c>
      <c r="B2" s="8">
        <v>10</v>
      </c>
      <c r="C2" s="8">
        <v>77</v>
      </c>
      <c r="D2" s="8">
        <v>10</v>
      </c>
      <c r="E2">
        <f>B2*B$18/B$17+C2*C$18/C$17+D2*D$18/D$17</f>
        <v>78.5</v>
      </c>
    </row>
    <row r="3" spans="1:5" ht="15">
      <c r="A3" t="str">
        <f>Total!A3</f>
        <v>Vevolišky</v>
      </c>
      <c r="B3" s="8">
        <v>10</v>
      </c>
      <c r="C3" s="8">
        <v>93</v>
      </c>
      <c r="D3" s="8">
        <v>10</v>
      </c>
      <c r="E3">
        <f aca="true" t="shared" si="0" ref="E3:E16">B3*B$18/B$17+C3*C$18/C$17+D3*D$18/D$17</f>
        <v>86.5</v>
      </c>
    </row>
    <row r="4" spans="1:5" ht="15">
      <c r="A4" t="str">
        <f>Total!A4</f>
        <v>Milky</v>
      </c>
      <c r="B4" s="8"/>
      <c r="C4" s="8"/>
      <c r="D4" s="8"/>
      <c r="E4">
        <f t="shared" si="0"/>
        <v>0</v>
      </c>
    </row>
    <row r="5" spans="1:5" ht="15">
      <c r="A5" t="str">
        <f>Total!A5</f>
        <v>Sojky</v>
      </c>
      <c r="B5" s="8">
        <v>10</v>
      </c>
      <c r="C5" s="8">
        <v>91</v>
      </c>
      <c r="D5" s="8">
        <v>10</v>
      </c>
      <c r="E5">
        <f t="shared" si="0"/>
        <v>85.5</v>
      </c>
    </row>
    <row r="6" spans="1:5" ht="15">
      <c r="A6" t="str">
        <f>Total!A6</f>
        <v>Sovy</v>
      </c>
      <c r="B6" s="8"/>
      <c r="C6" s="8"/>
      <c r="D6" s="8"/>
      <c r="E6">
        <f t="shared" si="0"/>
        <v>0</v>
      </c>
    </row>
    <row r="7" spans="1:5" ht="15">
      <c r="A7" t="str">
        <f>Total!A7</f>
        <v>Poštolky</v>
      </c>
      <c r="B7" s="8">
        <v>10</v>
      </c>
      <c r="C7" s="8">
        <v>68</v>
      </c>
      <c r="D7" s="8">
        <v>10</v>
      </c>
      <c r="E7">
        <f t="shared" si="0"/>
        <v>74</v>
      </c>
    </row>
    <row r="8" spans="1:5" ht="15">
      <c r="A8" s="4" t="str">
        <f>Total!A8</f>
        <v>Tučňáci</v>
      </c>
      <c r="B8" s="8">
        <v>10</v>
      </c>
      <c r="C8" s="8">
        <v>92</v>
      </c>
      <c r="D8" s="8">
        <v>10</v>
      </c>
      <c r="E8" s="4">
        <f t="shared" si="0"/>
        <v>86</v>
      </c>
    </row>
    <row r="9" spans="1:5" ht="15">
      <c r="A9" t="str">
        <f>Total!A9</f>
        <v>Kondoři</v>
      </c>
      <c r="B9" s="8">
        <v>0</v>
      </c>
      <c r="C9" s="8">
        <v>101</v>
      </c>
      <c r="D9" s="8">
        <v>0</v>
      </c>
      <c r="E9">
        <f t="shared" si="0"/>
        <v>50.5</v>
      </c>
    </row>
    <row r="10" spans="1:5" ht="15">
      <c r="A10" t="str">
        <f>Total!A10</f>
        <v>Káňata</v>
      </c>
      <c r="B10" s="8">
        <v>10</v>
      </c>
      <c r="C10" s="8">
        <v>110</v>
      </c>
      <c r="D10" s="8">
        <v>10</v>
      </c>
      <c r="E10">
        <f t="shared" si="0"/>
        <v>95</v>
      </c>
    </row>
    <row r="11" spans="1:5" ht="15">
      <c r="A11" t="str">
        <f>Total!A11</f>
        <v>Žlutá</v>
      </c>
      <c r="B11" s="8">
        <v>10</v>
      </c>
      <c r="C11" s="8">
        <v>95</v>
      </c>
      <c r="D11" s="8">
        <v>10</v>
      </c>
      <c r="E11">
        <f t="shared" si="0"/>
        <v>87.5</v>
      </c>
    </row>
    <row r="12" spans="1:5" ht="15">
      <c r="A12" t="str">
        <f>Total!A12</f>
        <v>Ostříži</v>
      </c>
      <c r="B12" s="8">
        <v>10</v>
      </c>
      <c r="C12" s="8">
        <v>95</v>
      </c>
      <c r="D12" s="8">
        <v>10</v>
      </c>
      <c r="E12">
        <f t="shared" si="0"/>
        <v>87.5</v>
      </c>
    </row>
    <row r="13" spans="1:5" ht="15">
      <c r="A13" t="str">
        <f>Total!A13</f>
        <v>Pelikáni</v>
      </c>
      <c r="B13" s="8"/>
      <c r="C13" s="8"/>
      <c r="D13" s="8"/>
      <c r="E13">
        <f t="shared" si="0"/>
        <v>0</v>
      </c>
    </row>
    <row r="14" spans="1:5" ht="15">
      <c r="A14" t="str">
        <f>Total!A14</f>
        <v>Jestřábi</v>
      </c>
      <c r="B14" s="8"/>
      <c r="C14" s="8"/>
      <c r="D14" s="8"/>
      <c r="E14">
        <f t="shared" si="0"/>
        <v>0</v>
      </c>
    </row>
    <row r="15" spans="1:5" ht="15">
      <c r="A15" t="str">
        <f>Total!A15</f>
        <v>Modré želvy</v>
      </c>
      <c r="B15" s="8">
        <v>10</v>
      </c>
      <c r="C15" s="8">
        <v>102</v>
      </c>
      <c r="D15" s="8">
        <v>10</v>
      </c>
      <c r="E15">
        <f t="shared" si="0"/>
        <v>91</v>
      </c>
    </row>
    <row r="16" spans="1:5" ht="15">
      <c r="A16" t="str">
        <f>Total!A16</f>
        <v>Agamy</v>
      </c>
      <c r="B16" s="8">
        <v>10</v>
      </c>
      <c r="C16" s="8">
        <v>64</v>
      </c>
      <c r="D16" s="8">
        <v>10</v>
      </c>
      <c r="E16">
        <f t="shared" si="0"/>
        <v>72</v>
      </c>
    </row>
    <row r="17" spans="1:4" ht="15">
      <c r="A17" s="10" t="s">
        <v>10</v>
      </c>
      <c r="B17" s="17">
        <v>10</v>
      </c>
      <c r="C17" s="17">
        <v>120</v>
      </c>
      <c r="D17" s="47">
        <v>10</v>
      </c>
    </row>
    <row r="18" spans="1:5" ht="15">
      <c r="A18" s="6" t="s">
        <v>8</v>
      </c>
      <c r="B18">
        <f>E18*B19</f>
        <v>20</v>
      </c>
      <c r="C18">
        <f>E18*C19</f>
        <v>60</v>
      </c>
      <c r="D18" s="6">
        <f>E18*D19</f>
        <v>20</v>
      </c>
      <c r="E18">
        <f>Parametry!D3</f>
        <v>100</v>
      </c>
    </row>
    <row r="19" spans="1:5" ht="15">
      <c r="A19" s="6" t="s">
        <v>9</v>
      </c>
      <c r="B19" s="7">
        <v>0.2</v>
      </c>
      <c r="C19" s="7">
        <v>0.6</v>
      </c>
      <c r="D19" s="7">
        <v>0.2</v>
      </c>
      <c r="E19" s="2">
        <f>SUM(B19:D19)</f>
        <v>1</v>
      </c>
    </row>
  </sheetData>
  <sheetProtection/>
  <conditionalFormatting sqref="E19">
    <cfRule type="cellIs" priority="15" dxfId="11" operator="equal">
      <formula>1</formula>
    </cfRule>
    <cfRule type="cellIs" priority="16" dxfId="10" operator="equal">
      <formula>1</formula>
    </cfRule>
  </conditionalFormatting>
  <conditionalFormatting sqref="E2:E17">
    <cfRule type="cellIs" priority="5" dxfId="2" operator="greaterThan">
      <formula>$E$18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7109375" style="0" bestFit="1" customWidth="1"/>
    <col min="2" max="2" width="7.00390625" style="0" bestFit="1" customWidth="1"/>
    <col min="3" max="3" width="6.140625" style="0" bestFit="1" customWidth="1"/>
    <col min="4" max="4" width="7.28125" style="0" bestFit="1" customWidth="1"/>
    <col min="5" max="5" width="12.00390625" style="0" bestFit="1" customWidth="1"/>
    <col min="6" max="6" width="10.7109375" style="0" bestFit="1" customWidth="1"/>
    <col min="7" max="7" width="8.00390625" style="0" bestFit="1" customWidth="1"/>
    <col min="8" max="9" width="6.140625" style="0" bestFit="1" customWidth="1"/>
    <col min="10" max="10" width="6.00390625" style="0" bestFit="1" customWidth="1"/>
    <col min="11" max="11" width="8.57421875" style="0" bestFit="1" customWidth="1"/>
    <col min="12" max="12" width="14.28125" style="0" bestFit="1" customWidth="1"/>
    <col min="13" max="13" width="6.140625" style="0" bestFit="1" customWidth="1"/>
    <col min="14" max="15" width="7.7109375" style="0" bestFit="1" customWidth="1"/>
    <col min="16" max="16" width="19.00390625" style="0" bestFit="1" customWidth="1"/>
  </cols>
  <sheetData>
    <row r="1" spans="1:16" ht="15">
      <c r="A1" s="5" t="str">
        <f>Total!A1</f>
        <v>družina</v>
      </c>
      <c r="B1" s="3" t="s">
        <v>166</v>
      </c>
      <c r="C1" s="44" t="s">
        <v>92</v>
      </c>
      <c r="D1" s="44" t="s">
        <v>93</v>
      </c>
      <c r="E1" s="44" t="s">
        <v>6</v>
      </c>
      <c r="F1" s="44" t="s">
        <v>94</v>
      </c>
      <c r="G1" s="44" t="s">
        <v>95</v>
      </c>
      <c r="H1" s="44" t="s">
        <v>96</v>
      </c>
      <c r="I1" s="44" t="s">
        <v>97</v>
      </c>
      <c r="J1" s="3" t="s">
        <v>166</v>
      </c>
      <c r="K1" s="44" t="s">
        <v>152</v>
      </c>
      <c r="L1" s="44" t="s">
        <v>164</v>
      </c>
      <c r="M1" s="44" t="s">
        <v>165</v>
      </c>
      <c r="N1" s="3" t="s">
        <v>3</v>
      </c>
      <c r="O1" s="3" t="s">
        <v>20</v>
      </c>
      <c r="P1" s="3" t="s">
        <v>153</v>
      </c>
    </row>
    <row r="2" spans="1:16" ht="15">
      <c r="A2" s="23" t="str">
        <f>Total!A2</f>
        <v>Rybičky</v>
      </c>
      <c r="B2" s="8"/>
      <c r="C2" s="8">
        <v>12</v>
      </c>
      <c r="D2" s="8">
        <v>30</v>
      </c>
      <c r="E2" s="8">
        <v>13</v>
      </c>
      <c r="F2" s="8">
        <v>0</v>
      </c>
      <c r="G2" s="8">
        <v>25</v>
      </c>
      <c r="H2" s="8">
        <v>26</v>
      </c>
      <c r="I2" s="8">
        <v>20</v>
      </c>
      <c r="J2" s="8"/>
      <c r="K2" s="8">
        <v>27</v>
      </c>
      <c r="L2" s="8">
        <v>30</v>
      </c>
      <c r="M2" s="8">
        <v>30</v>
      </c>
      <c r="N2" s="35">
        <f>B2/$B$17*$B$18+C2/$C$17*$C$18+D2/$D$17*$D$18+E2/$E$17*$E$18+F2/$F$17*$F$18+G2/$G$17*$G$18+H2/$H$17*$H$18+I2/$I$17*$I$18+J2/$J$17*$J$18+K2/$K$17*$K$18+L2/$L$17*$L$18+M2/$M$17*$M$18</f>
        <v>355</v>
      </c>
      <c r="O2">
        <f>RANK(N2,$N$2:$N$16)</f>
        <v>5</v>
      </c>
      <c r="P2">
        <f>RANK(N2,$N$2:$N$8)</f>
        <v>2</v>
      </c>
    </row>
    <row r="3" spans="1:16" ht="15">
      <c r="A3" s="23" t="str">
        <f>Total!A3</f>
        <v>Vevolišky</v>
      </c>
      <c r="B3" s="8"/>
      <c r="C3" s="8">
        <v>20</v>
      </c>
      <c r="D3" s="8">
        <v>30</v>
      </c>
      <c r="E3" s="8">
        <v>23</v>
      </c>
      <c r="F3" s="8">
        <v>22</v>
      </c>
      <c r="G3" s="8">
        <v>26</v>
      </c>
      <c r="H3" s="8">
        <v>22</v>
      </c>
      <c r="I3" s="8">
        <v>25</v>
      </c>
      <c r="J3" s="8"/>
      <c r="K3" s="8">
        <v>0</v>
      </c>
      <c r="L3" s="8">
        <v>25</v>
      </c>
      <c r="M3" s="8">
        <v>25</v>
      </c>
      <c r="N3" s="35">
        <f aca="true" t="shared" si="0" ref="N3:N16">B3/$B$17*$B$18+C3/$C$17*$C$18+D3/$D$17*$D$18+E3/$E$17*$E$18+F3/$F$17*$F$18+G3/$G$17*$G$18+H3/$H$17*$H$18+I3/$I$17*$I$18+J3/$J$17*$J$18+K3/$K$17*$K$18+L3/$L$17*$L$18+M3/$M$17*$M$18</f>
        <v>363.33333333333337</v>
      </c>
      <c r="O3">
        <f aca="true" t="shared" si="1" ref="O3:O16">RANK(N3,$N$2:$N$16)</f>
        <v>2</v>
      </c>
      <c r="P3">
        <f aca="true" t="shared" si="2" ref="P3:P8">RANK(N3,$N$2:$N$8)</f>
        <v>1</v>
      </c>
    </row>
    <row r="4" spans="1:16" ht="15">
      <c r="A4" s="23" t="str">
        <f>Total!A4</f>
        <v>Milky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35">
        <f t="shared" si="0"/>
        <v>0</v>
      </c>
      <c r="O4">
        <f t="shared" si="1"/>
        <v>12</v>
      </c>
      <c r="P4">
        <f t="shared" si="2"/>
        <v>6</v>
      </c>
    </row>
    <row r="5" spans="1:16" ht="15">
      <c r="A5" s="23" t="str">
        <f>Total!A5</f>
        <v>Sojky</v>
      </c>
      <c r="B5" s="8"/>
      <c r="C5" s="8">
        <v>6</v>
      </c>
      <c r="D5" s="8">
        <v>24</v>
      </c>
      <c r="E5" s="8">
        <v>0</v>
      </c>
      <c r="F5" s="8">
        <v>0</v>
      </c>
      <c r="G5" s="8">
        <v>10</v>
      </c>
      <c r="H5" s="8">
        <v>0</v>
      </c>
      <c r="I5" s="8">
        <v>20</v>
      </c>
      <c r="J5" s="8"/>
      <c r="K5" s="8">
        <v>0</v>
      </c>
      <c r="L5" s="8">
        <v>0</v>
      </c>
      <c r="M5" s="8">
        <v>0</v>
      </c>
      <c r="N5" s="35">
        <f t="shared" si="0"/>
        <v>99.99999999999999</v>
      </c>
      <c r="O5">
        <f t="shared" si="1"/>
        <v>11</v>
      </c>
      <c r="P5">
        <f t="shared" si="2"/>
        <v>5</v>
      </c>
    </row>
    <row r="6" spans="1:16" ht="15">
      <c r="A6" s="23" t="str">
        <f>Total!A6</f>
        <v>Sovy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35">
        <f t="shared" si="0"/>
        <v>0</v>
      </c>
      <c r="O6">
        <f t="shared" si="1"/>
        <v>12</v>
      </c>
      <c r="P6">
        <f t="shared" si="2"/>
        <v>6</v>
      </c>
    </row>
    <row r="7" spans="1:16" ht="15">
      <c r="A7" s="23" t="str">
        <f>Total!A7</f>
        <v>Poštolky</v>
      </c>
      <c r="B7" s="8"/>
      <c r="C7" s="8">
        <v>0</v>
      </c>
      <c r="D7" s="8">
        <v>26</v>
      </c>
      <c r="E7" s="8">
        <v>24</v>
      </c>
      <c r="F7" s="8">
        <v>20</v>
      </c>
      <c r="G7" s="8">
        <v>24</v>
      </c>
      <c r="H7" s="8">
        <v>25</v>
      </c>
      <c r="I7" s="8">
        <v>25</v>
      </c>
      <c r="J7" s="8"/>
      <c r="K7" s="8">
        <v>24</v>
      </c>
      <c r="L7" s="8">
        <v>23</v>
      </c>
      <c r="M7" s="8">
        <v>20</v>
      </c>
      <c r="N7" s="35">
        <f t="shared" si="0"/>
        <v>351.6666666666667</v>
      </c>
      <c r="O7">
        <f t="shared" si="1"/>
        <v>6</v>
      </c>
      <c r="P7">
        <f t="shared" si="2"/>
        <v>3</v>
      </c>
    </row>
    <row r="8" spans="1:16" ht="15">
      <c r="A8" s="28" t="str">
        <f>Total!A8</f>
        <v>Tučňáci</v>
      </c>
      <c r="B8" s="8"/>
      <c r="C8" s="8">
        <v>26</v>
      </c>
      <c r="D8" s="8">
        <v>30</v>
      </c>
      <c r="E8" s="8">
        <v>0</v>
      </c>
      <c r="F8" s="8">
        <v>20</v>
      </c>
      <c r="G8" s="8">
        <v>26</v>
      </c>
      <c r="H8" s="8">
        <v>22</v>
      </c>
      <c r="I8" s="8">
        <v>12</v>
      </c>
      <c r="J8" s="8"/>
      <c r="K8" s="8">
        <v>0</v>
      </c>
      <c r="L8" s="8">
        <v>26</v>
      </c>
      <c r="M8" s="8">
        <v>25</v>
      </c>
      <c r="N8" s="35">
        <f t="shared" si="0"/>
        <v>311.6666666666667</v>
      </c>
      <c r="O8" s="4">
        <f t="shared" si="1"/>
        <v>10</v>
      </c>
      <c r="P8" s="4">
        <f t="shared" si="2"/>
        <v>4</v>
      </c>
    </row>
    <row r="9" spans="1:16" ht="15">
      <c r="A9" s="23" t="str">
        <f>Total!A9</f>
        <v>Kondoři</v>
      </c>
      <c r="B9" s="18"/>
      <c r="C9" s="18">
        <v>0</v>
      </c>
      <c r="D9" s="18">
        <v>14</v>
      </c>
      <c r="E9" s="18">
        <v>17</v>
      </c>
      <c r="F9" s="18">
        <v>19</v>
      </c>
      <c r="G9" s="18">
        <v>27</v>
      </c>
      <c r="H9" s="18">
        <v>22</v>
      </c>
      <c r="I9" s="18">
        <v>30</v>
      </c>
      <c r="J9" s="18"/>
      <c r="K9" s="18">
        <v>24</v>
      </c>
      <c r="L9" s="18">
        <v>30</v>
      </c>
      <c r="M9" s="18">
        <v>25</v>
      </c>
      <c r="N9" s="35">
        <f t="shared" si="0"/>
        <v>346.6666666666667</v>
      </c>
      <c r="O9">
        <f t="shared" si="1"/>
        <v>7</v>
      </c>
      <c r="P9">
        <f>RANK(N9,$N$9:$N$16)</f>
        <v>4</v>
      </c>
    </row>
    <row r="10" spans="1:16" ht="15">
      <c r="A10" s="23" t="str">
        <f>Total!A10</f>
        <v>Káňata</v>
      </c>
      <c r="B10" s="8"/>
      <c r="C10" s="8">
        <v>0</v>
      </c>
      <c r="D10" s="8">
        <v>19</v>
      </c>
      <c r="E10" s="8">
        <v>20</v>
      </c>
      <c r="F10" s="8">
        <v>19</v>
      </c>
      <c r="G10" s="8">
        <v>24</v>
      </c>
      <c r="H10" s="8">
        <v>13</v>
      </c>
      <c r="I10" s="8">
        <v>30</v>
      </c>
      <c r="J10" s="8"/>
      <c r="K10" s="8">
        <v>27</v>
      </c>
      <c r="L10" s="8">
        <v>30</v>
      </c>
      <c r="M10" s="8">
        <v>25</v>
      </c>
      <c r="N10" s="35">
        <f t="shared" si="0"/>
        <v>345</v>
      </c>
      <c r="O10">
        <f t="shared" si="1"/>
        <v>8</v>
      </c>
      <c r="P10">
        <f aca="true" t="shared" si="3" ref="P10:P16">RANK(N10,$N$9:$N$16)</f>
        <v>5</v>
      </c>
    </row>
    <row r="11" spans="1:16" ht="15">
      <c r="A11" s="23" t="str">
        <f>Total!A11</f>
        <v>Žlutá</v>
      </c>
      <c r="B11" s="8"/>
      <c r="C11" s="8">
        <v>16</v>
      </c>
      <c r="D11" s="8">
        <v>27</v>
      </c>
      <c r="E11" s="8">
        <v>22</v>
      </c>
      <c r="F11" s="8">
        <v>20</v>
      </c>
      <c r="G11" s="8">
        <v>28</v>
      </c>
      <c r="H11" s="8">
        <v>24</v>
      </c>
      <c r="I11" s="8">
        <v>30</v>
      </c>
      <c r="J11" s="8"/>
      <c r="K11" s="8">
        <v>0</v>
      </c>
      <c r="L11" s="8">
        <v>23</v>
      </c>
      <c r="M11" s="8">
        <v>25</v>
      </c>
      <c r="N11" s="35">
        <f t="shared" si="0"/>
        <v>358.33333333333337</v>
      </c>
      <c r="O11">
        <f t="shared" si="1"/>
        <v>4</v>
      </c>
      <c r="P11">
        <f t="shared" si="3"/>
        <v>3</v>
      </c>
    </row>
    <row r="12" spans="1:16" ht="15">
      <c r="A12" s="23" t="str">
        <f>Total!A12</f>
        <v>Ostříži</v>
      </c>
      <c r="B12" s="8"/>
      <c r="C12" s="8">
        <v>16</v>
      </c>
      <c r="D12" s="8">
        <v>27</v>
      </c>
      <c r="E12" s="8">
        <v>17</v>
      </c>
      <c r="F12" s="8">
        <v>22</v>
      </c>
      <c r="G12" s="8">
        <v>28</v>
      </c>
      <c r="H12" s="8">
        <v>27</v>
      </c>
      <c r="I12" s="8">
        <v>30</v>
      </c>
      <c r="J12" s="8"/>
      <c r="K12" s="8">
        <v>24</v>
      </c>
      <c r="L12" s="8">
        <v>24</v>
      </c>
      <c r="M12" s="8">
        <v>25</v>
      </c>
      <c r="N12" s="35">
        <f t="shared" si="0"/>
        <v>400</v>
      </c>
      <c r="O12">
        <f t="shared" si="1"/>
        <v>1</v>
      </c>
      <c r="P12">
        <f t="shared" si="3"/>
        <v>1</v>
      </c>
    </row>
    <row r="13" spans="1:16" ht="15">
      <c r="A13" s="23" t="str">
        <f>Total!A13</f>
        <v>Pelikáni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35">
        <f t="shared" si="0"/>
        <v>0</v>
      </c>
      <c r="O13">
        <f t="shared" si="1"/>
        <v>12</v>
      </c>
      <c r="P13">
        <f t="shared" si="3"/>
        <v>7</v>
      </c>
    </row>
    <row r="14" spans="1:16" ht="15">
      <c r="A14" s="23" t="str">
        <f>Total!A14</f>
        <v>Jestřábi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35">
        <f t="shared" si="0"/>
        <v>0</v>
      </c>
      <c r="O14">
        <f t="shared" si="1"/>
        <v>12</v>
      </c>
      <c r="P14">
        <f t="shared" si="3"/>
        <v>7</v>
      </c>
    </row>
    <row r="15" spans="1:16" ht="15">
      <c r="A15" s="23" t="str">
        <f>Total!A15</f>
        <v>Modré želvy</v>
      </c>
      <c r="B15" s="8"/>
      <c r="C15" s="8">
        <v>6</v>
      </c>
      <c r="D15" s="8">
        <v>22</v>
      </c>
      <c r="E15" s="8">
        <v>11</v>
      </c>
      <c r="F15" s="8">
        <v>20</v>
      </c>
      <c r="G15" s="8">
        <v>26</v>
      </c>
      <c r="H15" s="8">
        <v>17</v>
      </c>
      <c r="I15" s="8">
        <v>30</v>
      </c>
      <c r="J15" s="8"/>
      <c r="K15" s="8">
        <v>24</v>
      </c>
      <c r="L15" s="8">
        <v>30</v>
      </c>
      <c r="M15" s="8">
        <v>30</v>
      </c>
      <c r="N15" s="35">
        <f t="shared" si="0"/>
        <v>360</v>
      </c>
      <c r="O15">
        <f t="shared" si="1"/>
        <v>3</v>
      </c>
      <c r="P15">
        <f t="shared" si="3"/>
        <v>2</v>
      </c>
    </row>
    <row r="16" spans="1:16" ht="15">
      <c r="A16" s="23" t="str">
        <f>Total!A16</f>
        <v>Agamy</v>
      </c>
      <c r="B16" s="8"/>
      <c r="C16" s="8">
        <v>0</v>
      </c>
      <c r="D16" s="8">
        <v>28</v>
      </c>
      <c r="E16" s="8">
        <v>14</v>
      </c>
      <c r="F16" s="8">
        <v>21</v>
      </c>
      <c r="G16" s="8">
        <v>25</v>
      </c>
      <c r="H16" s="8">
        <v>16</v>
      </c>
      <c r="I16" s="8">
        <v>30</v>
      </c>
      <c r="J16" s="8"/>
      <c r="K16" s="8">
        <v>0</v>
      </c>
      <c r="L16" s="8">
        <v>30</v>
      </c>
      <c r="M16" s="8">
        <v>30</v>
      </c>
      <c r="N16" s="35">
        <f t="shared" si="0"/>
        <v>323.33333333333337</v>
      </c>
      <c r="O16">
        <f t="shared" si="1"/>
        <v>9</v>
      </c>
      <c r="P16">
        <f t="shared" si="3"/>
        <v>6</v>
      </c>
    </row>
    <row r="17" spans="1:13" ht="15">
      <c r="A17" s="6" t="s">
        <v>10</v>
      </c>
      <c r="B17" s="17">
        <v>30</v>
      </c>
      <c r="C17" s="17">
        <v>30</v>
      </c>
      <c r="D17" s="17">
        <v>30</v>
      </c>
      <c r="E17" s="17">
        <v>30</v>
      </c>
      <c r="F17" s="17">
        <v>30</v>
      </c>
      <c r="G17" s="17">
        <v>30</v>
      </c>
      <c r="H17" s="17">
        <v>30</v>
      </c>
      <c r="I17" s="17">
        <v>30</v>
      </c>
      <c r="J17" s="17">
        <v>30</v>
      </c>
      <c r="K17" s="17">
        <v>30</v>
      </c>
      <c r="L17" s="17">
        <v>30</v>
      </c>
      <c r="M17" s="17">
        <v>30</v>
      </c>
    </row>
    <row r="18" spans="1:14" ht="15">
      <c r="A18" s="6" t="s">
        <v>161</v>
      </c>
      <c r="B18" s="35">
        <f>$N$18*B19</f>
        <v>0</v>
      </c>
      <c r="C18" s="35">
        <f aca="true" t="shared" si="4" ref="C18:M18">$N$18*C19</f>
        <v>50</v>
      </c>
      <c r="D18" s="35">
        <f t="shared" si="4"/>
        <v>50</v>
      </c>
      <c r="E18" s="35">
        <f t="shared" si="4"/>
        <v>50</v>
      </c>
      <c r="F18" s="35">
        <f t="shared" si="4"/>
        <v>50</v>
      </c>
      <c r="G18" s="35">
        <f t="shared" si="4"/>
        <v>50</v>
      </c>
      <c r="H18" s="35">
        <f t="shared" si="4"/>
        <v>50</v>
      </c>
      <c r="I18" s="35">
        <f t="shared" si="4"/>
        <v>50</v>
      </c>
      <c r="J18" s="35">
        <f t="shared" si="4"/>
        <v>0</v>
      </c>
      <c r="K18" s="35">
        <f t="shared" si="4"/>
        <v>50</v>
      </c>
      <c r="L18" s="35">
        <f t="shared" si="4"/>
        <v>50</v>
      </c>
      <c r="M18" s="35">
        <f t="shared" si="4"/>
        <v>50</v>
      </c>
      <c r="N18">
        <f>Parametry!B3</f>
        <v>500</v>
      </c>
    </row>
    <row r="19" spans="1:14" ht="15">
      <c r="A19" s="6" t="s">
        <v>9</v>
      </c>
      <c r="B19" s="7">
        <v>0</v>
      </c>
      <c r="C19" s="7">
        <v>0.1</v>
      </c>
      <c r="D19" s="7">
        <v>0.1</v>
      </c>
      <c r="E19" s="7">
        <v>0.1</v>
      </c>
      <c r="F19" s="7">
        <v>0.1</v>
      </c>
      <c r="G19" s="7">
        <v>0.1</v>
      </c>
      <c r="H19" s="7">
        <v>0.1</v>
      </c>
      <c r="I19" s="7">
        <v>0.1</v>
      </c>
      <c r="J19" s="7">
        <v>0</v>
      </c>
      <c r="K19" s="7">
        <v>0.1</v>
      </c>
      <c r="L19" s="7">
        <v>0.1</v>
      </c>
      <c r="M19" s="7">
        <v>0.1</v>
      </c>
      <c r="N19" s="2">
        <f>SUM(B19:M19)</f>
        <v>0.9999999999999999</v>
      </c>
    </row>
  </sheetData>
  <sheetProtection/>
  <conditionalFormatting sqref="N19">
    <cfRule type="cellIs" priority="19" dxfId="11" operator="equal">
      <formula>1</formula>
    </cfRule>
    <cfRule type="cellIs" priority="20" dxfId="10" operator="equal">
      <formula>1</formula>
    </cfRule>
  </conditionalFormatting>
  <conditionalFormatting sqref="L2:M16 B2:G16">
    <cfRule type="cellIs" priority="18" dxfId="2" operator="greaterThan">
      <formula>$B$17</formula>
    </cfRule>
  </conditionalFormatting>
  <conditionalFormatting sqref="N2:N16">
    <cfRule type="cellIs" priority="11" dxfId="2" operator="greaterThan">
      <formula>$N$18</formula>
    </cfRule>
  </conditionalFormatting>
  <conditionalFormatting sqref="O2:O16">
    <cfRule type="cellIs" priority="7" dxfId="1" operator="equal">
      <formula>2</formula>
    </cfRule>
    <cfRule type="cellIs" priority="8" dxfId="0" operator="equal">
      <formula>1</formula>
    </cfRule>
  </conditionalFormatting>
  <conditionalFormatting sqref="J2:J16">
    <cfRule type="cellIs" priority="6" dxfId="2" operator="greaterThan">
      <formula>$B$17</formula>
    </cfRule>
  </conditionalFormatting>
  <conditionalFormatting sqref="I2:I16">
    <cfRule type="cellIs" priority="5" dxfId="2" operator="greaterThan">
      <formula>$B$17</formula>
    </cfRule>
  </conditionalFormatting>
  <conditionalFormatting sqref="H2:H16">
    <cfRule type="cellIs" priority="4" dxfId="2" operator="greaterThan">
      <formula>$B$17</formula>
    </cfRule>
  </conditionalFormatting>
  <conditionalFormatting sqref="K2:K16">
    <cfRule type="cellIs" priority="3" dxfId="2" operator="greaterThan">
      <formula>$B$17</formula>
    </cfRule>
  </conditionalFormatting>
  <conditionalFormatting sqref="P2:P16">
    <cfRule type="cellIs" priority="1" dxfId="1" operator="equal">
      <formula>2</formula>
    </cfRule>
    <cfRule type="cellIs" priority="2" dxfId="0" operator="equal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8515625" style="0" bestFit="1" customWidth="1"/>
  </cols>
  <sheetData>
    <row r="1" spans="2:6" ht="15">
      <c r="B1" t="s">
        <v>0</v>
      </c>
      <c r="C1" t="s">
        <v>1</v>
      </c>
      <c r="D1" t="s">
        <v>2</v>
      </c>
      <c r="E1" t="s">
        <v>98</v>
      </c>
      <c r="F1" t="s">
        <v>3</v>
      </c>
    </row>
    <row r="2" spans="1:6" ht="15">
      <c r="A2" t="s">
        <v>4</v>
      </c>
      <c r="B2" s="1">
        <v>0.5</v>
      </c>
      <c r="C2" s="1">
        <v>0.2</v>
      </c>
      <c r="D2" s="1">
        <v>0.1</v>
      </c>
      <c r="E2" s="1">
        <v>0.2</v>
      </c>
      <c r="F2">
        <f>SUM(B2:E2)</f>
        <v>1</v>
      </c>
    </row>
    <row r="3" spans="1:6" ht="15">
      <c r="A3" t="s">
        <v>5</v>
      </c>
      <c r="B3">
        <f>F3*B2</f>
        <v>500</v>
      </c>
      <c r="C3">
        <f>F3*C2</f>
        <v>200</v>
      </c>
      <c r="D3">
        <f>F3*D2</f>
        <v>100</v>
      </c>
      <c r="E3">
        <f>F3*E2</f>
        <v>200</v>
      </c>
      <c r="F3" s="9">
        <v>1000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Aimtec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</dc:creator>
  <cp:keywords/>
  <dc:description/>
  <cp:lastModifiedBy>David Fiedler</cp:lastModifiedBy>
  <cp:lastPrinted>2011-06-11T06:05:45Z</cp:lastPrinted>
  <dcterms:created xsi:type="dcterms:W3CDTF">2009-05-11T22:49:51Z</dcterms:created>
  <dcterms:modified xsi:type="dcterms:W3CDTF">2011-06-13T13:15:37Z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